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anta.cingule\makonis.limbazzunovads.lv\Pieprasījumi\Pievienot komitejās\19.07.2023\"/>
    </mc:Choice>
  </mc:AlternateContent>
  <xr:revisionPtr revIDLastSave="0" documentId="8_{2E42AE79-28BF-43C7-8384-6B89B7E6164E}" xr6:coauthVersionLast="47" xr6:coauthVersionMax="47" xr10:uidLastSave="{00000000-0000-0000-0000-000000000000}"/>
  <bookViews>
    <workbookView xWindow="-120" yWindow="-120" windowWidth="29040" windowHeight="15840" tabRatio="500" xr2:uid="{00000000-000D-0000-FFFF-FFFF00000000}"/>
  </bookViews>
  <sheets>
    <sheet name="Projekts_13.07.2023." sheetId="1" r:id="rId1"/>
  </sheets>
  <calcPr calcId="191029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H27" i="1" l="1"/>
  <c r="H29" i="1"/>
  <c r="H21" i="1"/>
  <c r="F36" i="1" l="1"/>
  <c r="H36" i="1" s="1"/>
  <c r="H23" i="1"/>
  <c r="H22" i="1"/>
  <c r="F21" i="1"/>
  <c r="F19" i="1"/>
  <c r="H19" i="1" s="1"/>
  <c r="H18" i="1"/>
  <c r="H37" i="1" s="1"/>
  <c r="H17" i="1"/>
  <c r="A8" i="1"/>
  <c r="H34" i="1" s="1"/>
  <c r="I27" i="1" l="1"/>
  <c r="F35" i="1"/>
  <c r="H35" i="1" s="1"/>
  <c r="H38" i="1" s="1"/>
  <c r="H24" i="1"/>
  <c r="I29" i="1"/>
  <c r="F20" i="1"/>
  <c r="H20" i="1" s="1"/>
  <c r="I38" i="1" l="1"/>
  <c r="P30" i="1"/>
  <c r="J1" i="1"/>
  <c r="J2" i="1" s="1"/>
  <c r="I30" i="1"/>
  <c r="J3" i="1" l="1"/>
  <c r="J4" i="1" l="1"/>
  <c r="J5" i="1" l="1"/>
  <c r="M3" i="1"/>
  <c r="L3" i="1" s="1"/>
  <c r="K3" i="1" s="1"/>
  <c r="O3" i="1" s="1"/>
  <c r="K4" i="1"/>
  <c r="M4" i="1"/>
  <c r="L4" i="1"/>
  <c r="O4" i="1" l="1"/>
  <c r="M5" i="1"/>
  <c r="L5" i="1" s="1"/>
  <c r="K5" i="1" s="1"/>
  <c r="O5" i="1" s="1"/>
  <c r="J6" i="1"/>
  <c r="K6" i="1" l="1"/>
  <c r="O6" i="1" s="1"/>
  <c r="J7" i="1"/>
  <c r="M6" i="1" s="1"/>
  <c r="M7" i="1" l="1"/>
  <c r="L7" i="1" s="1"/>
  <c r="L6" i="1"/>
  <c r="J8" i="1"/>
  <c r="K7" i="1"/>
  <c r="O7" i="1" s="1"/>
  <c r="J9" i="1" l="1"/>
  <c r="O8" i="1" s="1"/>
  <c r="K10" i="1" s="1"/>
  <c r="K11" i="1" s="1"/>
  <c r="K12" i="1" s="1"/>
  <c r="H25" i="1" s="1"/>
</calcChain>
</file>

<file path=xl/sharedStrings.xml><?xml version="1.0" encoding="utf-8"?>
<sst xmlns="http://schemas.openxmlformats.org/spreadsheetml/2006/main" count="64" uniqueCount="52">
  <si>
    <t>"Slovacka 500"</t>
  </si>
  <si>
    <t>Starptautiskās sacensības smaiļošanā un kanoe airēšanā</t>
  </si>
  <si>
    <t xml:space="preserve">Ostrožska Nova Ves (Čehija) </t>
  </si>
  <si>
    <t>Izdevumu tāme</t>
  </si>
  <si>
    <t>PROJEKTS</t>
  </si>
  <si>
    <t>Sportisti:</t>
  </si>
  <si>
    <t xml:space="preserve">Limbažu audzēkņi: </t>
  </si>
  <si>
    <t xml:space="preserve">Salacgrīvas audzēkņi: </t>
  </si>
  <si>
    <t xml:space="preserve">Treneri: </t>
  </si>
  <si>
    <t>Nr.</t>
  </si>
  <si>
    <t>Pozīcija</t>
  </si>
  <si>
    <t>Mērv 1</t>
  </si>
  <si>
    <t>Daudz 1</t>
  </si>
  <si>
    <t>Mērv 2</t>
  </si>
  <si>
    <t>Daudz 2</t>
  </si>
  <si>
    <t>Cena</t>
  </si>
  <si>
    <t>Summa</t>
  </si>
  <si>
    <t>Degvielas izdevumi sporta skolas 4 mikroautobusam (Salacgrīva 1, Limbaži 3)</t>
  </si>
  <si>
    <t>gb</t>
  </si>
  <si>
    <t>Maksas ceļi</t>
  </si>
  <si>
    <t>Naktsmītnes ceļā</t>
  </si>
  <si>
    <t>naktis</t>
  </si>
  <si>
    <t>pers</t>
  </si>
  <si>
    <t>Dalības maksa vienam sportistam</t>
  </si>
  <si>
    <t>Naktsmītnes, ēdināšanas izdevumi</t>
  </si>
  <si>
    <t>dienas</t>
  </si>
  <si>
    <t>Dienas nauda treneriem, šoferim</t>
  </si>
  <si>
    <t>KOPĀ</t>
  </si>
  <si>
    <t>Summa vārdiem:</t>
  </si>
  <si>
    <t>Pārnaude:</t>
  </si>
  <si>
    <t>Dalības maksa vienam sportistam (bez maksas ceļiem)</t>
  </si>
  <si>
    <t>EUR</t>
  </si>
  <si>
    <t>Dalības maksa vienam trenerim: naktsmītnes ceļā; naktsmītnes/ēdināšanas izdevumi;</t>
  </si>
  <si>
    <t>Jābūt nullei:</t>
  </si>
  <si>
    <t>dienas nauda; apdrošionāšana (bez transporta un maksas ceļiem)</t>
  </si>
  <si>
    <t>Plānotie ieņēmumi:</t>
  </si>
  <si>
    <t>Valūta</t>
  </si>
  <si>
    <t>Kopā</t>
  </si>
  <si>
    <t>Limbažu novada pašvaldības līdzfinansējums 1 audzēknim:</t>
  </si>
  <si>
    <t>Vecāku līdzfinansējums vienam audzēknim:</t>
  </si>
  <si>
    <t>Sporta skolas budžets - treneru apmaksa</t>
  </si>
  <si>
    <t xml:space="preserve">EUR </t>
  </si>
  <si>
    <t>Plānotie ieņēmumi KOPĀ:</t>
  </si>
  <si>
    <t>Audzēkņu apdrošināšana - vecāku līdzmaksājums</t>
  </si>
  <si>
    <t>SAGATAVOJA:</t>
  </si>
  <si>
    <t>Limbažu novada Sporta skolas</t>
  </si>
  <si>
    <t>direktores vietniece I.Dubulte</t>
  </si>
  <si>
    <t>2023.gada 23.augusts-28.augusts</t>
  </si>
  <si>
    <t>Sporta skolas budžets - maksas ceļi, u.c.</t>
  </si>
  <si>
    <r>
      <t xml:space="preserve">Andriana Bogdanova, Kaspars Močāns, Igo Ažuks, Alekss Podenskis, </t>
    </r>
    <r>
      <rPr>
        <sz val="12"/>
        <rFont val="Times New Roman"/>
        <family val="1"/>
        <charset val="186"/>
      </rPr>
      <t>Dāvis Strazds</t>
    </r>
  </si>
  <si>
    <t>Apdrošināšana treneriem, šoferim</t>
  </si>
  <si>
    <t>13.07.2023.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</si>
</sst>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0"/>
  </numFmts>
  <fonts count="17" x14ac:knownFonts="1">
    <font>
      <sz val="11"/>
      <color rgb="FF000000"/>
      <name val="Calibri"/>
      <family val="2"/>
      <charset val="186"/>
    </font>
    <font>
      <sz val="10"/>
      <name val="Arial"/>
      <family val="2"/>
      <charset val="186"/>
    </font>
    <font>
      <sz val="12"/>
      <color rgb="FF000000"/>
      <name val="Times New Roman"/>
      <family val="1"/>
      <charset val="186"/>
    </font>
    <font>
      <b/>
      <sz val="12"/>
      <color rgb="FF000000"/>
      <name val="Times New Roman"/>
      <family val="1"/>
      <charset val="186"/>
    </font>
    <font>
      <b/>
      <sz val="14"/>
      <color rgb="FF000000"/>
      <name val="Times New Roman"/>
      <family val="1"/>
      <charset val="186"/>
    </font>
    <font>
      <sz val="11"/>
      <name val="Times New Roman"/>
      <family val="1"/>
      <charset val="186"/>
    </font>
    <font>
      <sz val="11"/>
      <color rgb="FFFF0000"/>
      <name val="Times New Roman"/>
      <family val="1"/>
      <charset val="186"/>
    </font>
    <font>
      <b/>
      <sz val="12"/>
      <name val="Times New Roman"/>
      <family val="1"/>
      <charset val="186"/>
    </font>
    <font>
      <sz val="12"/>
      <name val="Times New Roman"/>
      <family val="1"/>
      <charset val="186"/>
    </font>
    <font>
      <sz val="12"/>
      <color rgb="FFFF0000"/>
      <name val="Times New Roman"/>
      <family val="1"/>
      <charset val="186"/>
    </font>
    <font>
      <b/>
      <sz val="10.5"/>
      <color rgb="FF000000"/>
      <name val="Times New Roman"/>
      <family val="1"/>
      <charset val="186"/>
    </font>
    <font>
      <b/>
      <sz val="12"/>
      <color rgb="FFFF0000"/>
      <name val="Times New Roman"/>
      <family val="1"/>
      <charset val="186"/>
    </font>
    <font>
      <b/>
      <i/>
      <sz val="12"/>
      <color rgb="FF000000"/>
      <name val="Times New Roman"/>
      <family val="1"/>
      <charset val="186"/>
    </font>
    <font>
      <b/>
      <i/>
      <sz val="10.5"/>
      <color rgb="FF000000"/>
      <name val="Times New Roman"/>
      <family val="1"/>
      <charset val="186"/>
    </font>
    <font>
      <sz val="10"/>
      <name val="Times New Roman"/>
      <family val="1"/>
      <charset val="186"/>
    </font>
    <font>
      <b/>
      <i/>
      <sz val="12"/>
      <name val="Times New Roman"/>
      <family val="1"/>
      <charset val="186"/>
    </font>
    <font>
      <b/>
      <i/>
      <sz val="12"/>
      <color rgb="FFFF0000"/>
      <name val="Times New Roman"/>
      <family val="1"/>
      <charset val="186"/>
    </font>
  </fonts>
  <fills count="3">
    <fill>
      <patternFill patternType="none"/>
    </fill>
    <fill>
      <patternFill patternType="gray125"/>
    </fill>
    <fill>
      <patternFill patternType="solid">
        <fgColor rgb="FFD9D9D9"/>
        <bgColor rgb="FFC0C0C0"/>
      </patternFill>
    </fill>
  </fills>
  <borders count="2">
    <border>
      <left/>
      <right/>
      <top/>
      <bottom/>
      <diagonal/>
    </border>
    <border>
      <left/>
      <right/>
      <top/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59">
    <xf numFmtId="0" fontId="0" fillId="0" borderId="0" xfId="0"/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/>
    <xf numFmtId="0" fontId="5" fillId="0" borderId="0" xfId="0" applyFont="1"/>
    <xf numFmtId="2" fontId="5" fillId="0" borderId="0" xfId="1" applyNumberFormat="1" applyFont="1" applyProtection="1">
      <protection hidden="1"/>
    </xf>
    <xf numFmtId="0" fontId="5" fillId="0" borderId="0" xfId="1" applyFont="1" applyProtection="1">
      <protection hidden="1"/>
    </xf>
    <xf numFmtId="0" fontId="5" fillId="0" borderId="0" xfId="1" applyFont="1"/>
    <xf numFmtId="0" fontId="6" fillId="0" borderId="0" xfId="1" applyFont="1"/>
    <xf numFmtId="0" fontId="7" fillId="0" borderId="0" xfId="0" applyFont="1" applyAlignment="1">
      <alignment vertical="center"/>
    </xf>
    <xf numFmtId="164" fontId="5" fillId="0" borderId="0" xfId="1" applyNumberFormat="1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right" vertical="center"/>
    </xf>
    <xf numFmtId="0" fontId="8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3" fillId="2" borderId="0" xfId="0" applyFont="1" applyFill="1" applyAlignment="1">
      <alignment horizontal="center" vertical="center"/>
    </xf>
    <xf numFmtId="0" fontId="10" fillId="2" borderId="0" xfId="0" applyFont="1" applyFill="1" applyAlignment="1">
      <alignment horizontal="center" vertical="center"/>
    </xf>
    <xf numFmtId="0" fontId="2" fillId="0" borderId="0" xfId="0" applyFont="1" applyAlignment="1">
      <alignment vertical="center" wrapText="1"/>
    </xf>
    <xf numFmtId="2" fontId="2" fillId="0" borderId="0" xfId="0" applyNumberFormat="1" applyFont="1" applyAlignment="1">
      <alignment horizontal="center" vertical="center"/>
    </xf>
    <xf numFmtId="2" fontId="3" fillId="0" borderId="0" xfId="0" applyNumberFormat="1" applyFont="1" applyAlignment="1">
      <alignment horizontal="center" vertical="center"/>
    </xf>
    <xf numFmtId="0" fontId="11" fillId="0" borderId="0" xfId="0" applyFont="1" applyAlignment="1">
      <alignment vertical="center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right" vertical="center"/>
    </xf>
    <xf numFmtId="0" fontId="14" fillId="0" borderId="0" xfId="0" applyFont="1"/>
    <xf numFmtId="2" fontId="7" fillId="0" borderId="0" xfId="0" applyNumberFormat="1" applyFont="1" applyAlignment="1">
      <alignment horizontal="center" vertical="center"/>
    </xf>
    <xf numFmtId="2" fontId="2" fillId="0" borderId="0" xfId="0" applyNumberFormat="1" applyFont="1" applyAlignment="1">
      <alignment vertical="center"/>
    </xf>
    <xf numFmtId="0" fontId="3" fillId="2" borderId="0" xfId="0" applyFont="1" applyFill="1" applyAlignment="1">
      <alignment vertical="center"/>
    </xf>
    <xf numFmtId="0" fontId="15" fillId="2" borderId="0" xfId="0" applyFont="1" applyFill="1" applyAlignment="1">
      <alignment horizontal="center" vertical="center"/>
    </xf>
    <xf numFmtId="0" fontId="8" fillId="2" borderId="0" xfId="0" applyFont="1" applyFill="1" applyAlignment="1">
      <alignment horizontal="center" vertical="center"/>
    </xf>
    <xf numFmtId="2" fontId="15" fillId="0" borderId="0" xfId="0" applyNumberFormat="1" applyFont="1" applyAlignment="1">
      <alignment vertical="center"/>
    </xf>
    <xf numFmtId="0" fontId="8" fillId="0" borderId="1" xfId="0" applyFont="1" applyBorder="1" applyAlignment="1">
      <alignment horizontal="left" vertical="center"/>
    </xf>
    <xf numFmtId="0" fontId="8" fillId="0" borderId="1" xfId="0" applyFont="1" applyBorder="1" applyAlignment="1">
      <alignment horizontal="center" vertical="center"/>
    </xf>
    <xf numFmtId="2" fontId="15" fillId="0" borderId="1" xfId="0" applyNumberFormat="1" applyFont="1" applyBorder="1" applyAlignment="1">
      <alignment vertical="center"/>
    </xf>
    <xf numFmtId="2" fontId="15" fillId="0" borderId="0" xfId="0" applyNumberFormat="1" applyFont="1" applyAlignment="1">
      <alignment horizontal="center" vertical="center"/>
    </xf>
    <xf numFmtId="2" fontId="16" fillId="0" borderId="0" xfId="0" applyNumberFormat="1" applyFont="1" applyAlignment="1">
      <alignment horizontal="center" vertical="center"/>
    </xf>
    <xf numFmtId="0" fontId="16" fillId="0" borderId="0" xfId="0" applyFont="1" applyAlignment="1">
      <alignment horizontal="left" vertical="center"/>
    </xf>
    <xf numFmtId="2" fontId="3" fillId="0" borderId="0" xfId="0" applyNumberFormat="1" applyFont="1" applyAlignment="1">
      <alignment vertical="center"/>
    </xf>
    <xf numFmtId="0" fontId="9" fillId="0" borderId="0" xfId="0" applyFont="1" applyAlignment="1">
      <alignment vertical="center"/>
    </xf>
    <xf numFmtId="0" fontId="9" fillId="0" borderId="0" xfId="0" applyFont="1" applyAlignment="1">
      <alignment horizontal="center" vertical="center"/>
    </xf>
    <xf numFmtId="2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11" fillId="0" borderId="0" xfId="0" applyFont="1" applyAlignment="1">
      <alignment horizontal="center" vertical="center"/>
    </xf>
    <xf numFmtId="14" fontId="2" fillId="0" borderId="0" xfId="0" applyNumberFormat="1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2" fontId="8" fillId="0" borderId="0" xfId="0" applyNumberFormat="1" applyFont="1" applyAlignment="1">
      <alignment horizontal="center" vertical="center"/>
    </xf>
    <xf numFmtId="2" fontId="8" fillId="0" borderId="1" xfId="0" applyNumberFormat="1" applyFont="1" applyBorder="1" applyAlignment="1">
      <alignment horizontal="center" vertical="center"/>
    </xf>
    <xf numFmtId="0" fontId="15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15" fillId="2" borderId="0" xfId="0" applyFont="1" applyFill="1" applyAlignment="1">
      <alignment horizontal="center" vertical="center"/>
    </xf>
    <xf numFmtId="0" fontId="7" fillId="0" borderId="0" xfId="0" applyFont="1" applyAlignment="1">
      <alignment horizontal="left" vertical="center"/>
    </xf>
    <xf numFmtId="2" fontId="7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</cellXfs>
  <cellStyles count="2">
    <cellStyle name="Normal_rekins" xfId="1" xr:uid="{00000000-0005-0000-0000-000006000000}"/>
    <cellStyle name="Parasts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D5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dizain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46"/>
  <sheetViews>
    <sheetView tabSelected="1" topLeftCell="A16" zoomScaleNormal="100" workbookViewId="0">
      <selection activeCell="S83" sqref="S83"/>
    </sheetView>
  </sheetViews>
  <sheetFormatPr defaultColWidth="9" defaultRowHeight="15.75" x14ac:dyDescent="0.25"/>
  <cols>
    <col min="1" max="1" width="3.85546875" style="1" customWidth="1"/>
    <col min="2" max="2" width="41.28515625" style="1" customWidth="1"/>
    <col min="3" max="3" width="6.85546875" style="2" customWidth="1"/>
    <col min="4" max="4" width="7.85546875" style="2" customWidth="1"/>
    <col min="5" max="5" width="8" style="2" customWidth="1"/>
    <col min="6" max="6" width="7.85546875" style="2" customWidth="1"/>
    <col min="7" max="7" width="8" style="2" customWidth="1"/>
    <col min="8" max="8" width="12" style="3" customWidth="1"/>
    <col min="9" max="9" width="9.42578125" style="1" hidden="1" customWidth="1"/>
    <col min="10" max="15" width="9" style="1" hidden="1"/>
    <col min="16" max="16" width="27.28515625" style="1" hidden="1" customWidth="1"/>
    <col min="17" max="16384" width="9" style="1"/>
  </cols>
  <sheetData>
    <row r="1" spans="1:15" ht="18.75" x14ac:dyDescent="0.25">
      <c r="A1" s="57" t="s">
        <v>0</v>
      </c>
      <c r="B1" s="57"/>
      <c r="C1" s="57"/>
      <c r="D1" s="57"/>
      <c r="E1" s="57"/>
      <c r="F1" s="57"/>
      <c r="G1" s="57"/>
      <c r="H1" s="57"/>
      <c r="J1" s="4">
        <f>H24</f>
        <v>8955</v>
      </c>
      <c r="K1" s="5"/>
      <c r="L1" s="5"/>
      <c r="M1" s="5"/>
      <c r="N1" s="5"/>
      <c r="O1" s="5"/>
    </row>
    <row r="2" spans="1:15" ht="18.75" x14ac:dyDescent="0.25">
      <c r="A2" s="57" t="s">
        <v>1</v>
      </c>
      <c r="B2" s="57"/>
      <c r="C2" s="57"/>
      <c r="D2" s="57"/>
      <c r="E2" s="57"/>
      <c r="F2" s="57"/>
      <c r="G2" s="57"/>
      <c r="H2" s="57"/>
      <c r="J2" s="6">
        <f>J1</f>
        <v>8955</v>
      </c>
      <c r="K2" s="7"/>
      <c r="L2" s="7"/>
      <c r="M2" s="7"/>
      <c r="N2" s="7"/>
      <c r="O2" s="7"/>
    </row>
    <row r="3" spans="1:15" ht="18.75" x14ac:dyDescent="0.25">
      <c r="A3" s="57" t="s">
        <v>2</v>
      </c>
      <c r="B3" s="57"/>
      <c r="C3" s="57"/>
      <c r="D3" s="57"/>
      <c r="E3" s="57"/>
      <c r="F3" s="57"/>
      <c r="G3" s="57"/>
      <c r="H3" s="57"/>
      <c r="J3" s="8">
        <f>ROUNDDOWN(J2/10000,0)</f>
        <v>0</v>
      </c>
      <c r="K3" s="8" t="str">
        <f>IF(J3=1,L3,(IF(J3=2,"div",(IF(J3=3,"trīs",(IF(J3=4,"četr",(IF(J3=5,"piec",(IF(J3=6,"seš",(IF(J3=7,"septiņ",(IF(J3=8,"astoņ",L3)))))))))))))))</f>
        <v/>
      </c>
      <c r="L3" s="8" t="str">
        <f>IF(J3=9,"deviņ",(IF((J3*10+J4)=10,"desmit",(IF((J3*10+J4)=11,"vienpadsmit",(IF((J3*10+J4)=12,"divpadsmit",(IF((J3*10+J4)=13,"trīspadsmit",(IF((J3*10+J4)=14,"četrpadsmit",(IF((J3*10+J4)=15,"piecpadsmit",M3)))))))))))))</f>
        <v/>
      </c>
      <c r="M3" s="8" t="str">
        <f>IF((J3*10+J4)=16,"Sešpadsmit",(IF((J3*10+J4)=17,"Septiņpadsmit",(IF((J3*10+J4)=18,"Astoņpadsmit",(IF((J3*10+J4)=19,"Deviņpadsmit","")))))))</f>
        <v/>
      </c>
      <c r="N3" s="8"/>
      <c r="O3" s="9" t="str">
        <f>IF(K3="","",IF(J3=1,K3&amp;"",K3&amp;"desmit"))</f>
        <v/>
      </c>
    </row>
    <row r="4" spans="1:15" ht="18.75" x14ac:dyDescent="0.25">
      <c r="A4" s="57" t="s">
        <v>47</v>
      </c>
      <c r="B4" s="57"/>
      <c r="C4" s="57"/>
      <c r="D4" s="57"/>
      <c r="E4" s="57"/>
      <c r="F4" s="57"/>
      <c r="G4" s="57"/>
      <c r="H4" s="57"/>
      <c r="J4" s="8">
        <f>ROUNDDOWN((J2-J3*10000)/1000,0)</f>
        <v>8</v>
      </c>
      <c r="K4" s="8" t="str">
        <f>IF(J3=1,"",(IF(J4=2,"divi",(IF(J4=3,"trīs",(IF(J4=4,"četri",(IF(J4=5,"pieci",(IF(J4=6,"seši",(IF(J4=7,"septiņi",(IF(J4=1,"viens",L4)))))))))))))))</f>
        <v>astoņi</v>
      </c>
      <c r="L4" s="8" t="str">
        <f>IF(J4=8,"astoņi",(IF(J4=9,"deviņi",(IF(J4=10,"desmit",(IF(J4=11,"vienpadsmit",(IF(J4=12,"divpadsmit",(IF(J4=13,"trīspadsmit",(IF(J4=14,"četrpadsmit",(IF(J4=15,"piecpadsmit",M4)))))))))))))))</f>
        <v>astoņi</v>
      </c>
      <c r="M4" s="8" t="str">
        <f>IF(J4=15,"Piecpadsmit",(IF(J4=17,"Septiņpadsmit",(IF(J4=18,"Astoņpadsmit",(IF(J4=19,"Deviņpadsmit",(IF(J4=20,"Divdesmit",(IF(J4=16,"Sešpadsmit","")))))))))))</f>
        <v/>
      </c>
      <c r="N4" s="8"/>
      <c r="O4" s="9" t="str">
        <f>IF(K4&lt;&gt;"",(IF(K4="Viens",K4&amp;" tūkstotis ",K4&amp;" tūkstoši ")),IF(K3&lt;&gt;""," tūkstoši ",""))</f>
        <v xml:space="preserve">astoņi tūkstoši </v>
      </c>
    </row>
    <row r="5" spans="1:15" ht="18.75" x14ac:dyDescent="0.25">
      <c r="A5" s="57" t="s">
        <v>3</v>
      </c>
      <c r="B5" s="57"/>
      <c r="C5" s="57"/>
      <c r="D5" s="57"/>
      <c r="E5" s="57"/>
      <c r="F5" s="57"/>
      <c r="G5" s="57"/>
      <c r="H5" s="57"/>
      <c r="J5" s="8">
        <f>ROUNDDOWN((J2-J3*10000-J4*1000)/100,0)</f>
        <v>9</v>
      </c>
      <c r="K5" s="8" t="str">
        <f>IF(J5&gt;=10,M5,(IF(J5=2,"divi",(IF(J5=3,"trīs",(IF(J5=4,"četri",(IF(J5=5,"pieci",(IF(J5=6,"seši",(IF(J5=7,"septiņi",(IF(J5=1,"viens",L5)))))))))))))))</f>
        <v>deviņi</v>
      </c>
      <c r="L5" s="8" t="str">
        <f>IF(J5=8,"astoņi",(IF(J5=9,"deviņi",M5)))</f>
        <v>deviņi</v>
      </c>
      <c r="M5" s="8" t="str">
        <f>IF(J5=16,"Sešpadsmit",(IF(J5=17,"Septiņpadsmit",(IF(J5=18,"Astoņpadsmit",(IF(J5=19,"Deviņpadsmit",(IF(J5=20,"Divdesmit",(IF(J5=21,"Divdesmit viens","")))))))))))</f>
        <v/>
      </c>
      <c r="N5" s="8"/>
      <c r="O5" s="9" t="str">
        <f>IF(K5="","",(IF(K5="Viens",K5&amp;" simts ",K5&amp;" simti ")))</f>
        <v xml:space="preserve">deviņi simti </v>
      </c>
    </row>
    <row r="6" spans="1:15" ht="18.75" x14ac:dyDescent="0.25">
      <c r="A6" s="57" t="s">
        <v>4</v>
      </c>
      <c r="B6" s="57"/>
      <c r="C6" s="57"/>
      <c r="D6" s="57"/>
      <c r="E6" s="57"/>
      <c r="F6" s="57"/>
      <c r="G6" s="57"/>
      <c r="H6" s="57"/>
      <c r="J6" s="8">
        <f>ROUNDDOWN((J2-J3*10000-J4*1000-J5*100)/10,0)</f>
        <v>5</v>
      </c>
      <c r="K6" s="8" t="str">
        <f>IF(J6=1,L6,(IF(J6=2,"div",(IF(J6=3,"trīs",(IF(J6=4,"četr",(IF(J6=5,"piec",(IF(J6=6,"seš",(IF(J6=7,"septiņ",(IF(J6=8,"astoņ",L6)))))))))))))))</f>
        <v>piec</v>
      </c>
      <c r="L6" s="8" t="str">
        <f>IF(J6=9,"deviņ",(IF((J6*10+J7)=10,"desmit",(IF((J6*10+J7)=11,"vienpadsmit",(IF((J6*10+J7)=12,"divpadsmit",(IF((J6*10+J7)=13,"trīspadsmit",(IF((J6*10+J7)=14,"četrpadsmit",(IF((J6*10+J7)=15,"piecpadsmit",M6)))))))))))))</f>
        <v/>
      </c>
      <c r="M6" s="8" t="str">
        <f>IF((J6*10+J7)=16,"Sešpadsmit",(IF((J6*10+J7)=17,"Septiņpadsmit",(IF((J6*10+J7)=18,"Astoņpadsmit",(IF((J6*10+J7)=19,"Deviņpadsmit","")))))))</f>
        <v/>
      </c>
      <c r="N6" s="8"/>
      <c r="O6" s="9" t="str">
        <f>IF(K6="","",(IF(J6=1,K6&amp;"",K6&amp;"desmit ")))</f>
        <v xml:space="preserve">piecdesmit </v>
      </c>
    </row>
    <row r="7" spans="1:15" ht="9.75" customHeight="1" x14ac:dyDescent="0.25">
      <c r="A7" s="58"/>
      <c r="B7" s="58"/>
      <c r="C7" s="58"/>
      <c r="D7" s="58"/>
      <c r="E7" s="58"/>
      <c r="F7" s="58"/>
      <c r="G7" s="58"/>
      <c r="H7" s="58"/>
      <c r="J7" s="8">
        <f>ROUNDDOWN((J2-J3*10000-J4*1000-J5*100-J6*10),0)</f>
        <v>5</v>
      </c>
      <c r="K7" s="8" t="str">
        <f>IF(J6=1," ",(IF(J7=2,"divi",(IF(J7=3,"trīs",(IF(J7=4,"četri",(IF(J7=5,"pieci",(IF(J7=6,"seši",(IF(J7=7,"septiņi",(IF(J7=1,"viens",L7)))))))))))))))</f>
        <v>pieci</v>
      </c>
      <c r="L7" s="8" t="str">
        <f>IF(J7=8,"astoņi",(IF(J7=9,"deviņi",M7)))</f>
        <v/>
      </c>
      <c r="M7" s="8" t="str">
        <f>IF(J7=16,"Sešpadsmit",(IF(J7=17,"Septiņpadsmit",(IF(J7=18,"Astoņpadsmit",(IF(J7=19,"Deviņpadsmit",(IF(J7=20,"Divdesmit",(IF(J7=21,"Divdesmit viens","")))))))))))</f>
        <v/>
      </c>
      <c r="N7" s="8"/>
      <c r="O7" s="9" t="str">
        <f>IF(K7=""," euro ",(IF(K7="Viens",K7&amp;" euro ",K7&amp;" euro ")))</f>
        <v xml:space="preserve">pieci euro </v>
      </c>
    </row>
    <row r="8" spans="1:15" x14ac:dyDescent="0.25">
      <c r="A8" s="10">
        <f>C9+C10</f>
        <v>31</v>
      </c>
      <c r="B8" s="10" t="s">
        <v>5</v>
      </c>
      <c r="C8" s="10"/>
      <c r="D8" s="10"/>
      <c r="E8" s="10"/>
      <c r="F8" s="10"/>
      <c r="G8" s="10"/>
      <c r="H8" s="10"/>
      <c r="J8" s="11">
        <f>((J2-J3*10000-J4*1000-J5*100-J6*10)-J7)*100</f>
        <v>0</v>
      </c>
      <c r="K8" s="8"/>
      <c r="L8" s="8"/>
      <c r="M8" s="8"/>
      <c r="N8" s="8"/>
      <c r="O8" s="9" t="str">
        <f>ROUND(J8,0)&amp;IF(J9=1," cents"," centi")</f>
        <v>0 centi</v>
      </c>
    </row>
    <row r="9" spans="1:15" x14ac:dyDescent="0.25">
      <c r="A9" s="12"/>
      <c r="B9" s="13" t="s">
        <v>6</v>
      </c>
      <c r="C9" s="14">
        <v>23</v>
      </c>
      <c r="D9" s="14"/>
      <c r="E9" s="14"/>
      <c r="F9" s="14"/>
      <c r="G9" s="14"/>
      <c r="H9" s="15"/>
      <c r="J9" s="8">
        <f>ROUND(J8-(ROUNDDOWN(J8/10,0)*10),0)</f>
        <v>0</v>
      </c>
      <c r="K9" s="8"/>
      <c r="L9" s="8"/>
      <c r="M9" s="8"/>
      <c r="N9" s="8"/>
      <c r="O9" s="9"/>
    </row>
    <row r="10" spans="1:15" x14ac:dyDescent="0.25">
      <c r="A10" s="12"/>
      <c r="B10" s="13" t="s">
        <v>7</v>
      </c>
      <c r="C10" s="14">
        <v>8</v>
      </c>
      <c r="D10" s="14"/>
      <c r="E10" s="14"/>
      <c r="F10" s="14"/>
      <c r="G10" s="14"/>
      <c r="H10" s="15"/>
      <c r="J10" s="8"/>
      <c r="K10" s="8" t="str">
        <f>IF((J2&lt;1),"Nulle lati",O3&amp;O4&amp;O5&amp;O6&amp;O7&amp;O8)</f>
        <v>astoņi tūkstoši deviņi simti piecdesmit pieci euro 0 centi</v>
      </c>
      <c r="L10" s="8"/>
      <c r="M10" s="8"/>
      <c r="N10" s="8"/>
      <c r="O10" s="9"/>
    </row>
    <row r="11" spans="1:15" x14ac:dyDescent="0.25">
      <c r="A11" s="53"/>
      <c r="B11" s="53"/>
      <c r="C11" s="53"/>
      <c r="D11" s="53"/>
      <c r="E11" s="53"/>
      <c r="F11" s="53"/>
      <c r="G11" s="53"/>
      <c r="H11" s="53"/>
      <c r="J11" s="8"/>
      <c r="K11" s="8" t="str">
        <f>PROPER(LEFT(K10,2))&amp;MID(K10,3,256)</f>
        <v>Astoņi tūkstoši deviņi simti piecdesmit pieci euro 0 centi</v>
      </c>
      <c r="L11" s="8"/>
      <c r="M11" s="8"/>
      <c r="N11" s="8"/>
      <c r="O11" s="8"/>
    </row>
    <row r="12" spans="1:15" x14ac:dyDescent="0.25">
      <c r="A12" s="16">
        <v>5</v>
      </c>
      <c r="B12" s="16" t="s">
        <v>8</v>
      </c>
      <c r="C12" s="16"/>
      <c r="D12" s="16"/>
      <c r="E12" s="16"/>
      <c r="F12" s="16"/>
      <c r="G12" s="16"/>
      <c r="H12" s="16"/>
      <c r="J12" s="8"/>
      <c r="K12" s="8" t="str">
        <f>PROPER(LEFT(K11,2))&amp;MID(K11,3,256)</f>
        <v>Astoņi tūkstoši deviņi simti piecdesmit pieci euro 0 centi</v>
      </c>
      <c r="L12" s="8"/>
      <c r="M12" s="8"/>
      <c r="N12" s="8"/>
      <c r="O12" s="8"/>
    </row>
    <row r="13" spans="1:15" x14ac:dyDescent="0.25">
      <c r="A13" s="53" t="s">
        <v>49</v>
      </c>
      <c r="B13" s="53"/>
      <c r="C13" s="53"/>
      <c r="D13" s="53"/>
      <c r="E13" s="53"/>
      <c r="F13" s="53"/>
      <c r="G13" s="53"/>
      <c r="H13" s="53"/>
    </row>
    <row r="14" spans="1:15" x14ac:dyDescent="0.25">
      <c r="A14" s="16"/>
      <c r="B14" s="16"/>
    </row>
    <row r="16" spans="1:15" s="3" customFormat="1" x14ac:dyDescent="0.25">
      <c r="A16" s="17" t="s">
        <v>9</v>
      </c>
      <c r="B16" s="17" t="s">
        <v>10</v>
      </c>
      <c r="C16" s="18" t="s">
        <v>11</v>
      </c>
      <c r="D16" s="18" t="s">
        <v>12</v>
      </c>
      <c r="E16" s="18" t="s">
        <v>13</v>
      </c>
      <c r="F16" s="18" t="s">
        <v>14</v>
      </c>
      <c r="G16" s="17" t="s">
        <v>15</v>
      </c>
      <c r="H16" s="17" t="s">
        <v>16</v>
      </c>
    </row>
    <row r="17" spans="1:17" ht="31.5" x14ac:dyDescent="0.25">
      <c r="A17" s="1">
        <v>1</v>
      </c>
      <c r="B17" s="19" t="s">
        <v>17</v>
      </c>
      <c r="E17" s="2" t="s">
        <v>18</v>
      </c>
      <c r="F17" s="2">
        <v>4</v>
      </c>
      <c r="G17" s="20">
        <v>600</v>
      </c>
      <c r="H17" s="21">
        <f>F17*G17</f>
        <v>2400</v>
      </c>
    </row>
    <row r="18" spans="1:17" x14ac:dyDescent="0.25">
      <c r="A18" s="1">
        <v>2</v>
      </c>
      <c r="B18" s="19" t="s">
        <v>19</v>
      </c>
      <c r="E18" s="2" t="s">
        <v>18</v>
      </c>
      <c r="F18" s="2">
        <v>4</v>
      </c>
      <c r="G18" s="20">
        <v>40</v>
      </c>
      <c r="H18" s="21">
        <f>G18*F18</f>
        <v>160</v>
      </c>
    </row>
    <row r="19" spans="1:17" ht="19.5" customHeight="1" x14ac:dyDescent="0.25">
      <c r="A19" s="1">
        <v>3</v>
      </c>
      <c r="B19" s="1" t="s">
        <v>20</v>
      </c>
      <c r="C19" s="2" t="s">
        <v>21</v>
      </c>
      <c r="D19" s="2">
        <v>2</v>
      </c>
      <c r="E19" s="2" t="s">
        <v>22</v>
      </c>
      <c r="F19" s="2">
        <f>A8+A12</f>
        <v>36</v>
      </c>
      <c r="G19" s="20">
        <v>30</v>
      </c>
      <c r="H19" s="21">
        <f>D19*F19*G19</f>
        <v>2160</v>
      </c>
    </row>
    <row r="20" spans="1:17" ht="19.5" customHeight="1" x14ac:dyDescent="0.25">
      <c r="A20" s="1">
        <v>4</v>
      </c>
      <c r="B20" s="1" t="s">
        <v>23</v>
      </c>
      <c r="E20" s="2" t="s">
        <v>22</v>
      </c>
      <c r="F20" s="2">
        <f>A8</f>
        <v>31</v>
      </c>
      <c r="G20" s="20">
        <v>5</v>
      </c>
      <c r="H20" s="21">
        <f>F20*G20</f>
        <v>155</v>
      </c>
    </row>
    <row r="21" spans="1:17" ht="19.5" customHeight="1" x14ac:dyDescent="0.25">
      <c r="A21" s="1">
        <v>5</v>
      </c>
      <c r="B21" s="1" t="s">
        <v>24</v>
      </c>
      <c r="C21" s="2" t="s">
        <v>25</v>
      </c>
      <c r="D21" s="2">
        <v>3</v>
      </c>
      <c r="E21" s="2" t="s">
        <v>22</v>
      </c>
      <c r="F21" s="2">
        <f>A8+A12</f>
        <v>36</v>
      </c>
      <c r="G21" s="20">
        <v>30</v>
      </c>
      <c r="H21" s="21">
        <f>F21*G21*3</f>
        <v>3240</v>
      </c>
      <c r="Q21" s="22"/>
    </row>
    <row r="22" spans="1:17" x14ac:dyDescent="0.25">
      <c r="A22" s="1">
        <v>6</v>
      </c>
      <c r="B22" s="19" t="s">
        <v>26</v>
      </c>
      <c r="C22" s="2" t="s">
        <v>25</v>
      </c>
      <c r="D22" s="2">
        <v>4</v>
      </c>
      <c r="E22" s="2" t="s">
        <v>22</v>
      </c>
      <c r="F22" s="2">
        <v>5</v>
      </c>
      <c r="G22" s="20">
        <v>40</v>
      </c>
      <c r="H22" s="21">
        <f>D22*F22*G22</f>
        <v>800</v>
      </c>
    </row>
    <row r="23" spans="1:17" x14ac:dyDescent="0.25">
      <c r="A23" s="23">
        <v>7</v>
      </c>
      <c r="B23" s="23" t="s">
        <v>50</v>
      </c>
      <c r="C23" s="24"/>
      <c r="D23" s="24"/>
      <c r="E23" s="24" t="s">
        <v>22</v>
      </c>
      <c r="F23" s="24">
        <v>5</v>
      </c>
      <c r="G23" s="25">
        <v>8</v>
      </c>
      <c r="H23" s="26">
        <f>F23*G23</f>
        <v>40</v>
      </c>
    </row>
    <row r="24" spans="1:17" s="16" customFormat="1" ht="19.5" customHeight="1" x14ac:dyDescent="0.25">
      <c r="B24" s="16" t="s">
        <v>27</v>
      </c>
      <c r="C24" s="3"/>
      <c r="D24" s="3"/>
      <c r="E24" s="3"/>
      <c r="F24" s="3"/>
      <c r="G24" s="3"/>
      <c r="H24" s="21">
        <f>SUM(H17:H23)</f>
        <v>8955</v>
      </c>
    </row>
    <row r="25" spans="1:17" x14ac:dyDescent="0.25">
      <c r="B25" s="27" t="s">
        <v>28</v>
      </c>
      <c r="H25" s="28" t="str">
        <f>K12</f>
        <v>Astoņi tūkstoši deviņi simti piecdesmit pieci euro 0 centi</v>
      </c>
    </row>
    <row r="26" spans="1:17" x14ac:dyDescent="0.2">
      <c r="I26" s="1" t="s">
        <v>29</v>
      </c>
      <c r="J26" s="29"/>
      <c r="K26" s="29"/>
      <c r="L26" s="29"/>
      <c r="M26" s="29"/>
      <c r="N26" s="29"/>
      <c r="O26" s="29"/>
    </row>
    <row r="27" spans="1:17" x14ac:dyDescent="0.2">
      <c r="B27" s="1" t="s">
        <v>30</v>
      </c>
      <c r="G27" s="2" t="s">
        <v>31</v>
      </c>
      <c r="H27" s="30">
        <f>(H17/A8)+(G19*D19)+G20+(G21*3)</f>
        <v>232.41935483870969</v>
      </c>
      <c r="I27" s="31">
        <f>H27*A8</f>
        <v>7205.0000000000009</v>
      </c>
      <c r="J27" s="29"/>
      <c r="K27" s="29"/>
      <c r="L27" s="29"/>
      <c r="M27" s="29"/>
      <c r="N27" s="29"/>
      <c r="O27" s="29"/>
    </row>
    <row r="28" spans="1:17" ht="7.5" customHeight="1" x14ac:dyDescent="0.2">
      <c r="I28" s="31"/>
      <c r="J28" s="29"/>
      <c r="K28" s="29"/>
      <c r="L28" s="29"/>
      <c r="M28" s="29"/>
      <c r="N28" s="29"/>
      <c r="O28" s="29"/>
    </row>
    <row r="29" spans="1:17" x14ac:dyDescent="0.2">
      <c r="B29" s="53" t="s">
        <v>32</v>
      </c>
      <c r="C29" s="53"/>
      <c r="D29" s="53"/>
      <c r="E29" s="53"/>
      <c r="F29" s="53"/>
      <c r="G29" s="2" t="s">
        <v>31</v>
      </c>
      <c r="H29" s="21">
        <f>SUM((G19*2)+G21+(G22*D22)+G23)</f>
        <v>258</v>
      </c>
      <c r="I29" s="31">
        <f>H29*A12</f>
        <v>1290</v>
      </c>
      <c r="J29" s="29"/>
      <c r="K29" s="29"/>
      <c r="L29" s="29"/>
      <c r="M29" s="29"/>
      <c r="N29" s="29"/>
      <c r="O29" s="29"/>
      <c r="P29" s="1" t="s">
        <v>33</v>
      </c>
    </row>
    <row r="30" spans="1:17" x14ac:dyDescent="0.2">
      <c r="B30" s="53" t="s">
        <v>34</v>
      </c>
      <c r="C30" s="53"/>
      <c r="D30" s="53"/>
      <c r="E30" s="53"/>
      <c r="F30" s="53"/>
      <c r="I30" s="31">
        <f>SUM(I27:I29)</f>
        <v>8495</v>
      </c>
      <c r="J30" s="29"/>
      <c r="K30" s="29"/>
      <c r="L30" s="29"/>
      <c r="M30" s="29"/>
      <c r="N30" s="29"/>
      <c r="O30" s="29"/>
      <c r="P30" s="31">
        <f>H24-I30</f>
        <v>460</v>
      </c>
      <c r="Q30" s="31"/>
    </row>
    <row r="32" spans="1:17" ht="6" customHeight="1" x14ac:dyDescent="0.25"/>
    <row r="33" spans="1:17" x14ac:dyDescent="0.25">
      <c r="A33" s="32" t="s">
        <v>9</v>
      </c>
      <c r="B33" s="33" t="s">
        <v>35</v>
      </c>
      <c r="C33" s="34"/>
      <c r="D33" s="34"/>
      <c r="E33" s="33" t="s">
        <v>36</v>
      </c>
      <c r="F33" s="54" t="s">
        <v>15</v>
      </c>
      <c r="G33" s="54"/>
      <c r="H33" s="33" t="s">
        <v>37</v>
      </c>
    </row>
    <row r="34" spans="1:17" x14ac:dyDescent="0.25">
      <c r="A34" s="1">
        <v>1</v>
      </c>
      <c r="B34" s="49" t="s">
        <v>38</v>
      </c>
      <c r="C34" s="49"/>
      <c r="D34" s="49"/>
      <c r="E34" s="14" t="s">
        <v>31</v>
      </c>
      <c r="F34" s="50">
        <v>70</v>
      </c>
      <c r="G34" s="50"/>
      <c r="H34" s="35">
        <f>F34*A8</f>
        <v>2170</v>
      </c>
    </row>
    <row r="35" spans="1:17" x14ac:dyDescent="0.25">
      <c r="A35" s="1">
        <v>2</v>
      </c>
      <c r="B35" s="55" t="s">
        <v>39</v>
      </c>
      <c r="C35" s="55"/>
      <c r="D35" s="55"/>
      <c r="E35" s="15" t="s">
        <v>31</v>
      </c>
      <c r="F35" s="56">
        <f>H27-F34</f>
        <v>162.41935483870969</v>
      </c>
      <c r="G35" s="56"/>
      <c r="H35" s="35">
        <f>F35*(C9+C10)</f>
        <v>5035.0000000000009</v>
      </c>
    </row>
    <row r="36" spans="1:17" x14ac:dyDescent="0.25">
      <c r="A36" s="1">
        <v>3</v>
      </c>
      <c r="B36" s="49" t="s">
        <v>40</v>
      </c>
      <c r="C36" s="49"/>
      <c r="D36" s="49"/>
      <c r="E36" s="14" t="s">
        <v>31</v>
      </c>
      <c r="F36" s="50">
        <f>H29</f>
        <v>258</v>
      </c>
      <c r="G36" s="50"/>
      <c r="H36" s="35">
        <f>F36*(A12+A14)</f>
        <v>1290</v>
      </c>
    </row>
    <row r="37" spans="1:17" x14ac:dyDescent="0.25">
      <c r="A37" s="1">
        <v>4</v>
      </c>
      <c r="B37" s="36" t="s">
        <v>48</v>
      </c>
      <c r="C37" s="36"/>
      <c r="D37" s="36"/>
      <c r="E37" s="37" t="s">
        <v>41</v>
      </c>
      <c r="F37" s="51">
        <v>460</v>
      </c>
      <c r="G37" s="51"/>
      <c r="H37" s="38">
        <f>F37</f>
        <v>460</v>
      </c>
    </row>
    <row r="38" spans="1:17" x14ac:dyDescent="0.25">
      <c r="B38" s="52" t="s">
        <v>42</v>
      </c>
      <c r="C38" s="52"/>
      <c r="D38" s="52"/>
      <c r="E38" s="12"/>
      <c r="F38" s="12"/>
      <c r="G38" s="14"/>
      <c r="H38" s="39">
        <f>SUM(H34:H37)</f>
        <v>8955</v>
      </c>
      <c r="I38" s="40">
        <f>H24-H38</f>
        <v>0</v>
      </c>
      <c r="Q38" s="31"/>
    </row>
    <row r="39" spans="1:17" x14ac:dyDescent="0.25">
      <c r="B39" s="41"/>
      <c r="C39" s="41"/>
      <c r="D39" s="41"/>
      <c r="E39" s="1"/>
      <c r="F39" s="1"/>
      <c r="H39" s="40"/>
      <c r="I39" s="42"/>
      <c r="Q39" s="31"/>
    </row>
    <row r="40" spans="1:17" x14ac:dyDescent="0.25">
      <c r="B40" s="41"/>
      <c r="C40" s="41"/>
      <c r="D40" s="41"/>
      <c r="E40" s="43"/>
      <c r="F40" s="44"/>
      <c r="G40" s="44"/>
      <c r="H40" s="40"/>
    </row>
    <row r="41" spans="1:17" x14ac:dyDescent="0.25">
      <c r="B41" s="1" t="s">
        <v>43</v>
      </c>
      <c r="D41" s="45"/>
      <c r="E41" s="46"/>
      <c r="H41" s="47"/>
      <c r="I41" s="31"/>
    </row>
    <row r="42" spans="1:17" x14ac:dyDescent="0.25">
      <c r="D42" s="45"/>
      <c r="E42" s="46"/>
      <c r="H42" s="47"/>
      <c r="I42" s="31"/>
    </row>
    <row r="43" spans="1:17" x14ac:dyDescent="0.25">
      <c r="B43" s="1" t="s">
        <v>44</v>
      </c>
    </row>
    <row r="44" spans="1:17" x14ac:dyDescent="0.25">
      <c r="B44" s="1" t="s">
        <v>45</v>
      </c>
    </row>
    <row r="45" spans="1:17" x14ac:dyDescent="0.25">
      <c r="B45" s="1" t="s">
        <v>46</v>
      </c>
    </row>
    <row r="46" spans="1:17" x14ac:dyDescent="0.25">
      <c r="B46" s="48" t="s">
        <v>51</v>
      </c>
    </row>
  </sheetData>
  <mergeCells count="20">
    <mergeCell ref="A1:H1"/>
    <mergeCell ref="A2:H2"/>
    <mergeCell ref="A3:H3"/>
    <mergeCell ref="A4:H4"/>
    <mergeCell ref="A5:H5"/>
    <mergeCell ref="A6:H6"/>
    <mergeCell ref="A7:H7"/>
    <mergeCell ref="A11:H11"/>
    <mergeCell ref="A13:H13"/>
    <mergeCell ref="B29:F29"/>
    <mergeCell ref="B36:D36"/>
    <mergeCell ref="F36:G36"/>
    <mergeCell ref="F37:G37"/>
    <mergeCell ref="B38:D38"/>
    <mergeCell ref="B30:F30"/>
    <mergeCell ref="F33:G33"/>
    <mergeCell ref="B34:D34"/>
    <mergeCell ref="F34:G34"/>
    <mergeCell ref="B35:D35"/>
    <mergeCell ref="F35:G35"/>
  </mergeCells>
  <pageMargins left="0.43307086614173229" right="0.11811023622047245" top="0.39370078740157483" bottom="0.15748031496062992" header="0.51181102362204722" footer="0.51181102362204722"/>
  <pageSetup paperSize="9" orientation="portrait" horizontalDpi="300" verticalDpi="300" r:id="rId1"/>
  <headerFooter>
    <oddHeader>&amp;RPielikums Nr. 2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</TotalTime>
  <Application>Microsoft Excel</Application>
  <DocSecurity>0</DocSecurity>
  <ScaleCrop>false</ScaleCrop>
  <HeadingPairs>
    <vt:vector size="2" baseType="variant">
      <vt:variant>
        <vt:lpstr>Darblapas</vt:lpstr>
      </vt:variant>
      <vt:variant>
        <vt:i4>1</vt:i4>
      </vt:variant>
    </vt:vector>
  </HeadingPairs>
  <TitlesOfParts>
    <vt:vector size="1" baseType="lpstr">
      <vt:lpstr>Projekts_13.07.2023.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Windows User</dc:creator>
  <dc:description/>
  <cp:lastModifiedBy>Santa Čingule</cp:lastModifiedBy>
  <cp:revision>1</cp:revision>
  <cp:lastPrinted>2023-07-13T10:15:55Z</cp:lastPrinted>
  <dcterms:created xsi:type="dcterms:W3CDTF">2019-03-25T13:36:10Z</dcterms:created>
  <dcterms:modified xsi:type="dcterms:W3CDTF">2023-07-13T11:14:45Z</dcterms:modified>
  <dc:language>lv-LV</dc:language>
</cp:coreProperties>
</file>