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28800" windowHeight="11835"/>
  </bookViews>
  <sheets>
    <sheet name="Pielikums 2" sheetId="1" r:id="rId1"/>
  </sheets>
  <definedNames>
    <definedName name="_xlnm.Print_Area" localSheetId="0">'Pielikums 2'!$A$1:$W$29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1" l="1"/>
  <c r="P16" i="1"/>
  <c r="I16" i="1"/>
  <c r="I14" i="1"/>
  <c r="J14" i="1" s="1"/>
  <c r="I13" i="1"/>
  <c r="R13" i="1"/>
  <c r="P17" i="1"/>
  <c r="P15" i="1"/>
  <c r="P13" i="1"/>
  <c r="K13" i="1"/>
  <c r="L13" i="1" s="1"/>
  <c r="T17" i="1"/>
  <c r="T15" i="1"/>
  <c r="T13" i="1"/>
  <c r="E18" i="1" l="1"/>
  <c r="G18" i="1"/>
  <c r="H18" i="1"/>
  <c r="I18" i="1"/>
  <c r="O18" i="1"/>
  <c r="Q18" i="1"/>
  <c r="D18" i="1"/>
  <c r="R17" i="1" l="1"/>
  <c r="R15" i="1"/>
  <c r="M17" i="1"/>
  <c r="N17" i="1" s="1"/>
  <c r="M15" i="1"/>
  <c r="N15" i="1" s="1"/>
  <c r="M13" i="1"/>
  <c r="N13" i="1" l="1"/>
  <c r="N18" i="1" s="1"/>
  <c r="M18" i="1"/>
  <c r="P18" i="1"/>
  <c r="R18" i="1"/>
  <c r="K17" i="1" l="1"/>
  <c r="L17" i="1" s="1"/>
  <c r="K15" i="1"/>
  <c r="L15" i="1" l="1"/>
  <c r="K18" i="1"/>
  <c r="L18" i="1"/>
  <c r="J15" i="1"/>
  <c r="J16" i="1"/>
  <c r="J17" i="1"/>
  <c r="J13" i="1"/>
  <c r="F13" i="1"/>
  <c r="F14" i="1"/>
  <c r="F15" i="1"/>
  <c r="F16" i="1"/>
  <c r="U16" i="1" s="1"/>
  <c r="F17" i="1"/>
  <c r="U15" i="1" l="1"/>
  <c r="V15" i="1" s="1"/>
  <c r="U14" i="1"/>
  <c r="V14" i="1" s="1"/>
  <c r="U17" i="1"/>
  <c r="V17" i="1" s="1"/>
  <c r="V16" i="1"/>
  <c r="U13" i="1"/>
  <c r="V13" i="1" s="1"/>
  <c r="J18" i="1"/>
  <c r="F18" i="1"/>
  <c r="S18" i="1" l="1"/>
  <c r="W13" i="1"/>
  <c r="W17" i="1"/>
  <c r="T18" i="1" l="1"/>
  <c r="W15" i="1"/>
  <c r="W16" i="1"/>
  <c r="W14" i="1"/>
  <c r="V18" i="1" l="1"/>
  <c r="U18" i="1"/>
  <c r="H22" i="1"/>
  <c r="H23" i="1" s="1"/>
  <c r="W18" i="1" l="1"/>
  <c r="N20" i="1" l="1"/>
</calcChain>
</file>

<file path=xl/sharedStrings.xml><?xml version="1.0" encoding="utf-8"?>
<sst xmlns="http://schemas.openxmlformats.org/spreadsheetml/2006/main" count="42" uniqueCount="42">
  <si>
    <t>Nr.p.k.</t>
  </si>
  <si>
    <t>Iestādes nosaukums</t>
  </si>
  <si>
    <t xml:space="preserve"> Mēnesī</t>
  </si>
  <si>
    <t>Salacgrīvas PII "Vilnītis"</t>
  </si>
  <si>
    <t>2.</t>
  </si>
  <si>
    <t>3.</t>
  </si>
  <si>
    <t>Kopā</t>
  </si>
  <si>
    <t>mērķdotācija</t>
  </si>
  <si>
    <t>mēneši</t>
  </si>
  <si>
    <t>Salacgrīvas novada domes priekšsēdētājs</t>
  </si>
  <si>
    <t>Darba samaksai (tarif.summa) euro</t>
  </si>
  <si>
    <t xml:space="preserve">Kopā mēnesī euro </t>
  </si>
  <si>
    <t>Liepupes pamatskola</t>
  </si>
  <si>
    <t xml:space="preserve">Kopā iestādei 4 mēnešiem </t>
  </si>
  <si>
    <t>Kr. Valdemāra Ainažu pamatskola</t>
  </si>
  <si>
    <t>Kr. Valdemāra Ainažu pamatskolas PI grupas</t>
  </si>
  <si>
    <t>4.</t>
  </si>
  <si>
    <t>5.</t>
  </si>
  <si>
    <t>Liepupes pamatskolas PI grupas</t>
  </si>
  <si>
    <t>Pedagogu likmju skaits</t>
  </si>
  <si>
    <t>Iestādes vadītāja / direktora  algas likme euro</t>
  </si>
  <si>
    <t xml:space="preserve"> Direktora / vadītāja vietnieku  likmju skaits</t>
  </si>
  <si>
    <t xml:space="preserve"> Direktora / vadītāja vietnieku  algas likmju euro</t>
  </si>
  <si>
    <t>Direktora /vadītāja vietnieka darba samaksai (tarif.summa) euro</t>
  </si>
  <si>
    <t>Mūzikas pedagoga likmju skaits</t>
  </si>
  <si>
    <t>PI grupu skaits</t>
  </si>
  <si>
    <t>Sporta pedagoga likmju skaits</t>
  </si>
  <si>
    <t>Sporta pedagogu darba samaksai (tarif.summa) euro</t>
  </si>
  <si>
    <t>Mūzikas pedagogu darba samaksai (tarif.summa) euro</t>
  </si>
  <si>
    <t>Izglītības psihologa darba samaksai (tarif.summa) euro</t>
  </si>
  <si>
    <t>Izglītības psihologa likmju skaits</t>
  </si>
  <si>
    <t>Speciālā pedagoga likmju skaits</t>
  </si>
  <si>
    <t>Speciālā pedagoga darba samaksai (tarif.summa) euro</t>
  </si>
  <si>
    <t>Logopēda likmju skaits</t>
  </si>
  <si>
    <t>Logopēda darba samaksai (tarif.summa) euro</t>
  </si>
  <si>
    <t>PIELIKUMS Nr.5</t>
  </si>
  <si>
    <t>VSA oblig.iemaksa euro 23,59%</t>
  </si>
  <si>
    <t>Pašvaldības finansējuma aprēķins pirmsskolas, pamata un vispārējās vidējās izglītības iestāžu audzēkņu izglītošanā nodarbināto pedagogu darba samaksai un valsts sociālās apdrošināšanas obligātajām iemaksām no 2021.gada 1.septembra līdz 2021.gada 31.decembrim</t>
  </si>
  <si>
    <t xml:space="preserve">Limažu novada domes
</t>
  </si>
  <si>
    <t>Zemākā algas likme euro</t>
  </si>
  <si>
    <t>07.10.2021. sēdes lēmumam Nr.347</t>
  </si>
  <si>
    <t>(protokols Nr.7, 1.§)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</si>
</sst>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0.000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name val="Times New Roman"/>
      <family val="1"/>
      <charset val="186"/>
    </font>
    <font>
      <sz val="14"/>
      <color indexed="8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4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8" fillId="7" borderId="0" applyNumberFormat="0" applyBorder="0" applyAlignment="0" applyProtection="0"/>
    <xf numFmtId="43" fontId="5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43" fontId="3" fillId="6" borderId="0" xfId="0" applyNumberFormat="1" applyFont="1" applyFill="1"/>
    <xf numFmtId="164" fontId="1" fillId="6" borderId="0" xfId="0" applyNumberFormat="1" applyFont="1" applyFill="1"/>
    <xf numFmtId="0" fontId="7" fillId="0" borderId="0" xfId="0" applyFont="1"/>
    <xf numFmtId="1" fontId="9" fillId="7" borderId="4" xfId="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165" fontId="2" fillId="5" borderId="8" xfId="0" applyNumberFormat="1" applyFont="1" applyFill="1" applyBorder="1" applyAlignment="1">
      <alignment horizontal="center" vertical="center"/>
    </xf>
    <xf numFmtId="2" fontId="1" fillId="4" borderId="8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/>
    </xf>
    <xf numFmtId="2" fontId="2" fillId="5" borderId="11" xfId="0" applyNumberFormat="1" applyFont="1" applyFill="1" applyBorder="1" applyAlignment="1">
      <alignment horizontal="center" vertical="center"/>
    </xf>
    <xf numFmtId="1" fontId="9" fillId="7" borderId="20" xfId="1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2" fontId="9" fillId="5" borderId="11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2" fontId="2" fillId="4" borderId="8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2" borderId="19" xfId="0" applyNumberFormat="1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2" fontId="1" fillId="4" borderId="18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2" fillId="5" borderId="12" xfId="0" applyNumberFormat="1" applyFont="1" applyFill="1" applyBorder="1" applyAlignment="1">
      <alignment horizontal="center" vertical="center"/>
    </xf>
    <xf numFmtId="2" fontId="9" fillId="5" borderId="12" xfId="0" applyNumberFormat="1" applyFont="1" applyFill="1" applyBorder="1" applyAlignment="1">
      <alignment horizontal="center" vertical="center"/>
    </xf>
    <xf numFmtId="1" fontId="9" fillId="7" borderId="22" xfId="1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2" fontId="9" fillId="3" borderId="8" xfId="0" applyNumberFormat="1" applyFont="1" applyFill="1" applyBorder="1" applyAlignment="1">
      <alignment horizontal="center" vertical="center"/>
    </xf>
    <xf numFmtId="2" fontId="12" fillId="0" borderId="8" xfId="0" applyNumberFormat="1" applyFont="1" applyBorder="1" applyAlignment="1">
      <alignment horizontal="center" vertical="center"/>
    </xf>
    <xf numFmtId="165" fontId="12" fillId="0" borderId="8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2" fontId="9" fillId="3" borderId="11" xfId="0" applyNumberFormat="1" applyFont="1" applyFill="1" applyBorder="1" applyAlignment="1">
      <alignment horizontal="center" vertical="center"/>
    </xf>
    <xf numFmtId="2" fontId="12" fillId="0" borderId="11" xfId="0" applyNumberFormat="1" applyFont="1" applyBorder="1" applyAlignment="1">
      <alignment horizontal="center" vertical="center"/>
    </xf>
    <xf numFmtId="0" fontId="7" fillId="0" borderId="0" xfId="0" applyFont="1" applyAlignment="1"/>
    <xf numFmtId="2" fontId="12" fillId="4" borderId="8" xfId="0" applyNumberFormat="1" applyFont="1" applyFill="1" applyBorder="1" applyAlignment="1">
      <alignment horizontal="center" vertical="center"/>
    </xf>
    <xf numFmtId="2" fontId="12" fillId="4" borderId="1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justify"/>
    </xf>
    <xf numFmtId="0" fontId="9" fillId="7" borderId="16" xfId="1" applyFont="1" applyBorder="1" applyAlignment="1">
      <alignment horizontal="center" vertical="center" wrapText="1"/>
    </xf>
    <xf numFmtId="0" fontId="9" fillId="7" borderId="17" xfId="1" applyFont="1" applyBorder="1" applyAlignment="1">
      <alignment horizontal="center" vertical="center" wrapText="1"/>
    </xf>
    <xf numFmtId="0" fontId="9" fillId="7" borderId="19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/>
    </xf>
  </cellXfs>
  <cellStyles count="3">
    <cellStyle name="Comma 2" xfId="2"/>
    <cellStyle name="Labs" xfId="1" builtinId="26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zoomScale="65" zoomScaleNormal="65" workbookViewId="0">
      <selection sqref="A1:W4"/>
    </sheetView>
  </sheetViews>
  <sheetFormatPr defaultColWidth="9.140625" defaultRowHeight="15" x14ac:dyDescent="0.25"/>
  <cols>
    <col min="1" max="1" width="7.42578125" style="1" customWidth="1"/>
    <col min="2" max="2" width="13.85546875" style="1" customWidth="1"/>
    <col min="3" max="3" width="7.140625" style="1" customWidth="1"/>
    <col min="4" max="4" width="8" style="1" customWidth="1"/>
    <col min="5" max="5" width="8.42578125" style="1" customWidth="1"/>
    <col min="6" max="6" width="9.5703125" style="1" customWidth="1"/>
    <col min="7" max="7" width="9" style="1" customWidth="1"/>
    <col min="8" max="8" width="8.5703125" style="1" customWidth="1"/>
    <col min="9" max="9" width="10.140625" style="1" customWidth="1"/>
    <col min="10" max="10" width="10.85546875" style="1" customWidth="1"/>
    <col min="11" max="14" width="10.140625" style="1" customWidth="1"/>
    <col min="15" max="21" width="9.140625" style="1"/>
    <col min="22" max="22" width="9.85546875" style="1" customWidth="1"/>
    <col min="23" max="16384" width="9.140625" style="1"/>
  </cols>
  <sheetData>
    <row r="1" spans="1:23" ht="16.5" customHeight="1" x14ac:dyDescent="0.3">
      <c r="A1" s="89" t="s">
        <v>35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</row>
    <row r="2" spans="1:23" ht="20.45" customHeight="1" x14ac:dyDescent="0.25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</row>
    <row r="3" spans="1:23" ht="18.75" x14ac:dyDescent="0.3">
      <c r="A3" s="100" t="s">
        <v>40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</row>
    <row r="4" spans="1:23" ht="18.75" x14ac:dyDescent="0.3">
      <c r="A4" s="100" t="s">
        <v>41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</row>
    <row r="5" spans="1:23" ht="15.75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ht="38.25" customHeight="1" x14ac:dyDescent="0.25">
      <c r="A6" s="90" t="s">
        <v>37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</row>
    <row r="7" spans="1:23" ht="15.75" thickBot="1" x14ac:dyDescent="0.3"/>
    <row r="8" spans="1:23" ht="15.75" hidden="1" thickBot="1" x14ac:dyDescent="0.3"/>
    <row r="9" spans="1:23" ht="13.7" customHeight="1" x14ac:dyDescent="0.25">
      <c r="A9" s="57" t="s">
        <v>0</v>
      </c>
      <c r="B9" s="60" t="s">
        <v>1</v>
      </c>
      <c r="C9" s="54" t="s">
        <v>25</v>
      </c>
      <c r="D9" s="63" t="s">
        <v>19</v>
      </c>
      <c r="E9" s="69" t="s">
        <v>39</v>
      </c>
      <c r="F9" s="72" t="s">
        <v>10</v>
      </c>
      <c r="G9" s="75" t="s">
        <v>20</v>
      </c>
      <c r="H9" s="63" t="s">
        <v>21</v>
      </c>
      <c r="I9" s="78" t="s">
        <v>22</v>
      </c>
      <c r="J9" s="83" t="s">
        <v>2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5"/>
      <c r="W9" s="91" t="s">
        <v>13</v>
      </c>
    </row>
    <row r="10" spans="1:23" ht="18" customHeight="1" x14ac:dyDescent="0.25">
      <c r="A10" s="58"/>
      <c r="B10" s="61"/>
      <c r="C10" s="55"/>
      <c r="D10" s="64"/>
      <c r="E10" s="70"/>
      <c r="F10" s="73"/>
      <c r="G10" s="76"/>
      <c r="H10" s="64"/>
      <c r="I10" s="70"/>
      <c r="J10" s="79" t="s">
        <v>23</v>
      </c>
      <c r="K10" s="80" t="s">
        <v>24</v>
      </c>
      <c r="L10" s="79" t="s">
        <v>28</v>
      </c>
      <c r="M10" s="80" t="s">
        <v>26</v>
      </c>
      <c r="N10" s="79" t="s">
        <v>27</v>
      </c>
      <c r="O10" s="86" t="s">
        <v>30</v>
      </c>
      <c r="P10" s="79" t="s">
        <v>29</v>
      </c>
      <c r="Q10" s="86" t="s">
        <v>31</v>
      </c>
      <c r="R10" s="79" t="s">
        <v>32</v>
      </c>
      <c r="S10" s="96" t="s">
        <v>33</v>
      </c>
      <c r="T10" s="79" t="s">
        <v>34</v>
      </c>
      <c r="U10" s="76" t="s">
        <v>36</v>
      </c>
      <c r="V10" s="94" t="s">
        <v>11</v>
      </c>
      <c r="W10" s="92"/>
    </row>
    <row r="11" spans="1:23" x14ac:dyDescent="0.25">
      <c r="A11" s="58"/>
      <c r="B11" s="61"/>
      <c r="C11" s="55"/>
      <c r="D11" s="64"/>
      <c r="E11" s="70"/>
      <c r="F11" s="73"/>
      <c r="G11" s="76"/>
      <c r="H11" s="64"/>
      <c r="I11" s="70"/>
      <c r="J11" s="73"/>
      <c r="K11" s="80"/>
      <c r="L11" s="73"/>
      <c r="M11" s="80"/>
      <c r="N11" s="73"/>
      <c r="O11" s="87"/>
      <c r="P11" s="73"/>
      <c r="Q11" s="87"/>
      <c r="R11" s="73"/>
      <c r="S11" s="97"/>
      <c r="T11" s="73"/>
      <c r="U11" s="76"/>
      <c r="V11" s="94"/>
      <c r="W11" s="92"/>
    </row>
    <row r="12" spans="1:23" ht="99" customHeight="1" thickBot="1" x14ac:dyDescent="0.3">
      <c r="A12" s="59"/>
      <c r="B12" s="62"/>
      <c r="C12" s="56"/>
      <c r="D12" s="65"/>
      <c r="E12" s="71"/>
      <c r="F12" s="74"/>
      <c r="G12" s="77"/>
      <c r="H12" s="65"/>
      <c r="I12" s="71"/>
      <c r="J12" s="74"/>
      <c r="K12" s="81"/>
      <c r="L12" s="74"/>
      <c r="M12" s="81"/>
      <c r="N12" s="74"/>
      <c r="O12" s="88"/>
      <c r="P12" s="74"/>
      <c r="Q12" s="88"/>
      <c r="R12" s="74"/>
      <c r="S12" s="98"/>
      <c r="T12" s="74"/>
      <c r="U12" s="77"/>
      <c r="V12" s="95"/>
      <c r="W12" s="93"/>
    </row>
    <row r="13" spans="1:23" ht="30.75" thickBot="1" x14ac:dyDescent="0.3">
      <c r="A13" s="31">
        <v>1</v>
      </c>
      <c r="B13" s="22" t="s">
        <v>3</v>
      </c>
      <c r="C13" s="22">
        <v>9</v>
      </c>
      <c r="D13" s="40">
        <v>10.295999999999999</v>
      </c>
      <c r="E13" s="32">
        <v>872</v>
      </c>
      <c r="F13" s="33">
        <f>ROUND((D13*E13),2)</f>
        <v>8978.11</v>
      </c>
      <c r="G13" s="29">
        <v>1311</v>
      </c>
      <c r="H13" s="34">
        <v>1</v>
      </c>
      <c r="I13" s="34">
        <f>ROUND((1228*80%),2)</f>
        <v>982.4</v>
      </c>
      <c r="J13" s="33">
        <f>ROUND((H13*I13),2)</f>
        <v>982.4</v>
      </c>
      <c r="K13" s="35">
        <f>ROUND((C13*0.1),2)</f>
        <v>0.9</v>
      </c>
      <c r="L13" s="33">
        <f>ROUND((K13*872),2)</f>
        <v>784.8</v>
      </c>
      <c r="M13" s="35">
        <f>ROUND((C13*0.075),2)</f>
        <v>0.68</v>
      </c>
      <c r="N13" s="33">
        <f>ROUND((M13*872),2)</f>
        <v>592.96</v>
      </c>
      <c r="O13" s="36">
        <v>0.68</v>
      </c>
      <c r="P13" s="33">
        <f>ROUND((O13*830),2)</f>
        <v>564.4</v>
      </c>
      <c r="Q13" s="35">
        <v>0.52200000000000002</v>
      </c>
      <c r="R13" s="33">
        <f>ROUND((Q13*830),2)</f>
        <v>433.26</v>
      </c>
      <c r="S13" s="35">
        <v>0.9</v>
      </c>
      <c r="T13" s="33">
        <f>ROUND((S13*830),2)</f>
        <v>747</v>
      </c>
      <c r="U13" s="29">
        <f>ROUND((SUM(F13+G13+J13+L13+N13+P13+R13+T13)*23.59%),2)</f>
        <v>3395.53</v>
      </c>
      <c r="V13" s="27">
        <f>ROUND((F13+G13+J13+L13+N13+P13+R13+T13+U13),2)</f>
        <v>17789.46</v>
      </c>
      <c r="W13" s="37">
        <f>ROUND((V13*4),0)</f>
        <v>71158</v>
      </c>
    </row>
    <row r="14" spans="1:23" ht="68.45" customHeight="1" thickBot="1" x14ac:dyDescent="0.3">
      <c r="A14" s="11" t="s">
        <v>4</v>
      </c>
      <c r="B14" s="12" t="s">
        <v>14</v>
      </c>
      <c r="C14" s="24"/>
      <c r="D14" s="41"/>
      <c r="E14" s="42">
        <v>830</v>
      </c>
      <c r="F14" s="43">
        <f t="shared" ref="F14:F17" si="0">ROUND((D14*E14),2)</f>
        <v>0</v>
      </c>
      <c r="G14" s="51"/>
      <c r="H14" s="44">
        <v>0.8</v>
      </c>
      <c r="I14" s="44">
        <f>ROUND((1110*80%),2)</f>
        <v>888</v>
      </c>
      <c r="J14" s="13">
        <f>ROUND((H14*I14),2)</f>
        <v>710.4</v>
      </c>
      <c r="K14" s="14"/>
      <c r="L14" s="13"/>
      <c r="M14" s="14"/>
      <c r="N14" s="13"/>
      <c r="O14" s="14"/>
      <c r="P14" s="13"/>
      <c r="Q14" s="14"/>
      <c r="R14" s="13"/>
      <c r="S14" s="15"/>
      <c r="T14" s="25"/>
      <c r="U14" s="16">
        <f t="shared" ref="U14:U17" si="1">ROUND((SUM(F14+G14+J14+L14+N14+P14+R14+T14)*23.59%),2)</f>
        <v>167.58</v>
      </c>
      <c r="V14" s="39">
        <f t="shared" ref="V14:V17" si="2">ROUND((F14+G14+J14+L14+N14+P14+R14+T14+U14),2)</f>
        <v>877.98</v>
      </c>
      <c r="W14" s="7">
        <f t="shared" ref="W14:W16" si="3">ROUND((V14*4),0)</f>
        <v>3512</v>
      </c>
    </row>
    <row r="15" spans="1:23" ht="58.5" customHeight="1" thickBot="1" x14ac:dyDescent="0.3">
      <c r="A15" s="26" t="s">
        <v>5</v>
      </c>
      <c r="B15" s="18" t="s">
        <v>15</v>
      </c>
      <c r="C15" s="18">
        <v>2</v>
      </c>
      <c r="D15" s="46">
        <v>2.2080000000000002</v>
      </c>
      <c r="E15" s="47">
        <v>872</v>
      </c>
      <c r="F15" s="48">
        <f t="shared" si="0"/>
        <v>1925.38</v>
      </c>
      <c r="G15" s="52">
        <v>143</v>
      </c>
      <c r="H15" s="49"/>
      <c r="I15" s="49"/>
      <c r="J15" s="19">
        <f t="shared" ref="J15:J17" si="4">ROUND((H15*I15),2)</f>
        <v>0</v>
      </c>
      <c r="K15" s="20">
        <f>ROUND((C15*0.1),2)</f>
        <v>0.2</v>
      </c>
      <c r="L15" s="19">
        <f>ROUND((K15*872),2)</f>
        <v>174.4</v>
      </c>
      <c r="M15" s="20">
        <f>ROUND((C15*0.075),2)</f>
        <v>0.15</v>
      </c>
      <c r="N15" s="19">
        <f>ROUND((M15*872),2)</f>
        <v>130.80000000000001</v>
      </c>
      <c r="O15" s="23">
        <v>0.11</v>
      </c>
      <c r="P15" s="19">
        <f>ROUND((O15*830),2)</f>
        <v>91.3</v>
      </c>
      <c r="Q15" s="20">
        <v>0</v>
      </c>
      <c r="R15" s="19">
        <f>ROUND((Q15*790),2)</f>
        <v>0</v>
      </c>
      <c r="S15" s="20">
        <v>0.16</v>
      </c>
      <c r="T15" s="19">
        <f>ROUND((S15*830),2)</f>
        <v>132.80000000000001</v>
      </c>
      <c r="U15" s="30">
        <f t="shared" si="1"/>
        <v>612.79</v>
      </c>
      <c r="V15" s="28">
        <f t="shared" si="2"/>
        <v>3210.47</v>
      </c>
      <c r="W15" s="21">
        <f t="shared" si="3"/>
        <v>12842</v>
      </c>
    </row>
    <row r="16" spans="1:23" ht="31.7" customHeight="1" thickBot="1" x14ac:dyDescent="0.3">
      <c r="A16" s="38" t="s">
        <v>16</v>
      </c>
      <c r="B16" s="12" t="s">
        <v>12</v>
      </c>
      <c r="C16" s="24"/>
      <c r="D16" s="41">
        <v>1.5</v>
      </c>
      <c r="E16" s="42">
        <v>830</v>
      </c>
      <c r="F16" s="43">
        <f t="shared" si="0"/>
        <v>1245</v>
      </c>
      <c r="G16" s="51"/>
      <c r="H16" s="45">
        <v>1</v>
      </c>
      <c r="I16" s="44">
        <f>ROUND((1169*80%),2)</f>
        <v>935.2</v>
      </c>
      <c r="J16" s="13">
        <f t="shared" si="4"/>
        <v>935.2</v>
      </c>
      <c r="K16" s="14"/>
      <c r="L16" s="13"/>
      <c r="M16" s="14"/>
      <c r="N16" s="13"/>
      <c r="O16" s="14">
        <v>0.24</v>
      </c>
      <c r="P16" s="13">
        <f>ROUND((O16*830),2)</f>
        <v>199.2</v>
      </c>
      <c r="Q16" s="14"/>
      <c r="R16" s="13"/>
      <c r="S16" s="14">
        <v>0.24</v>
      </c>
      <c r="T16" s="19">
        <f>ROUND((S16*830),2)</f>
        <v>199.2</v>
      </c>
      <c r="U16" s="16">
        <f>ROUND((SUM(F16+G16+J16+L16+N16+P16+R16+T16)*23.59%),2)</f>
        <v>608.29</v>
      </c>
      <c r="V16" s="39">
        <f t="shared" si="2"/>
        <v>3186.89</v>
      </c>
      <c r="W16" s="7">
        <f t="shared" si="3"/>
        <v>12748</v>
      </c>
    </row>
    <row r="17" spans="1:23" ht="45.6" customHeight="1" thickBot="1" x14ac:dyDescent="0.3">
      <c r="A17" s="17" t="s">
        <v>17</v>
      </c>
      <c r="B17" s="18" t="s">
        <v>18</v>
      </c>
      <c r="C17" s="18">
        <v>3</v>
      </c>
      <c r="D17" s="46">
        <v>3.33</v>
      </c>
      <c r="E17" s="47">
        <v>872</v>
      </c>
      <c r="F17" s="48">
        <f t="shared" si="0"/>
        <v>2903.76</v>
      </c>
      <c r="G17" s="52">
        <v>143</v>
      </c>
      <c r="H17" s="49"/>
      <c r="I17" s="49"/>
      <c r="J17" s="19">
        <f t="shared" si="4"/>
        <v>0</v>
      </c>
      <c r="K17" s="20">
        <f>ROUND((C17*0.1),2)</f>
        <v>0.3</v>
      </c>
      <c r="L17" s="19">
        <f>ROUND((K17*872),2)</f>
        <v>261.60000000000002</v>
      </c>
      <c r="M17" s="20">
        <f>ROUND((C17*0.075),2)</f>
        <v>0.23</v>
      </c>
      <c r="N17" s="19">
        <f>ROUND((M17*872),2)</f>
        <v>200.56</v>
      </c>
      <c r="O17" s="23">
        <v>0.16</v>
      </c>
      <c r="P17" s="19">
        <f>ROUND((O17*830),2)</f>
        <v>132.80000000000001</v>
      </c>
      <c r="Q17" s="20">
        <v>0</v>
      </c>
      <c r="R17" s="19">
        <f>ROUND((Q17*790),2)</f>
        <v>0</v>
      </c>
      <c r="S17" s="20">
        <v>0.2</v>
      </c>
      <c r="T17" s="19">
        <f>ROUND((S17*830),2)</f>
        <v>166</v>
      </c>
      <c r="U17" s="30">
        <f t="shared" si="1"/>
        <v>898.24</v>
      </c>
      <c r="V17" s="28">
        <f t="shared" si="2"/>
        <v>4705.96</v>
      </c>
      <c r="W17" s="7">
        <f>ROUND((V17*4),0)</f>
        <v>18824</v>
      </c>
    </row>
    <row r="18" spans="1:23" ht="14.25" customHeight="1" thickBot="1" x14ac:dyDescent="0.3">
      <c r="A18" s="8"/>
      <c r="B18" s="9" t="s">
        <v>6</v>
      </c>
      <c r="C18" s="9"/>
      <c r="D18" s="9">
        <f>SUM(D13:D17)</f>
        <v>17.334</v>
      </c>
      <c r="E18" s="9">
        <f t="shared" ref="E18:W18" si="5">SUM(E13:E17)</f>
        <v>4276</v>
      </c>
      <c r="F18" s="9">
        <f t="shared" si="5"/>
        <v>15052.250000000002</v>
      </c>
      <c r="G18" s="9">
        <f t="shared" si="5"/>
        <v>1597</v>
      </c>
      <c r="H18" s="9">
        <f t="shared" si="5"/>
        <v>2.8</v>
      </c>
      <c r="I18" s="9">
        <f t="shared" si="5"/>
        <v>2805.6000000000004</v>
      </c>
      <c r="J18" s="9">
        <f t="shared" si="5"/>
        <v>2628</v>
      </c>
      <c r="K18" s="9">
        <f t="shared" si="5"/>
        <v>1.4000000000000001</v>
      </c>
      <c r="L18" s="9">
        <f t="shared" si="5"/>
        <v>1220.8</v>
      </c>
      <c r="M18" s="9">
        <f t="shared" si="5"/>
        <v>1.06</v>
      </c>
      <c r="N18" s="9">
        <f t="shared" si="5"/>
        <v>924.31999999999994</v>
      </c>
      <c r="O18" s="9">
        <f t="shared" si="5"/>
        <v>1.19</v>
      </c>
      <c r="P18" s="9">
        <f t="shared" si="5"/>
        <v>987.69999999999982</v>
      </c>
      <c r="Q18" s="10">
        <f t="shared" si="5"/>
        <v>0.52200000000000002</v>
      </c>
      <c r="R18" s="9">
        <f t="shared" si="5"/>
        <v>433.26</v>
      </c>
      <c r="S18" s="9">
        <f t="shared" si="5"/>
        <v>1.5</v>
      </c>
      <c r="T18" s="9">
        <f t="shared" si="5"/>
        <v>1245</v>
      </c>
      <c r="U18" s="9">
        <f t="shared" si="5"/>
        <v>5682.4299999999994</v>
      </c>
      <c r="V18" s="9">
        <f t="shared" si="5"/>
        <v>29770.76</v>
      </c>
      <c r="W18" s="9">
        <f t="shared" si="5"/>
        <v>119084</v>
      </c>
    </row>
    <row r="19" spans="1:23" ht="19.5" hidden="1" customHeight="1" thickBot="1" x14ac:dyDescent="0.3">
      <c r="N19" s="1">
        <v>30740</v>
      </c>
    </row>
    <row r="20" spans="1:23" ht="13.5" hidden="1" customHeight="1" x14ac:dyDescent="0.25">
      <c r="H20" s="2">
        <v>30740</v>
      </c>
      <c r="I20" s="2" t="s">
        <v>7</v>
      </c>
      <c r="J20" s="2"/>
      <c r="K20" s="2"/>
      <c r="N20" s="2">
        <f>N19-P18</f>
        <v>29752.3</v>
      </c>
    </row>
    <row r="21" spans="1:23" ht="15" hidden="1" customHeight="1" x14ac:dyDescent="0.25">
      <c r="H21" s="1">
        <v>4</v>
      </c>
      <c r="I21" s="1" t="s">
        <v>8</v>
      </c>
      <c r="N21" s="3"/>
    </row>
    <row r="22" spans="1:23" ht="16.5" hidden="1" customHeight="1" x14ac:dyDescent="0.25">
      <c r="H22" s="4" t="e">
        <f>(H20-(#REF!+J18*1.2359*H21))/H21/1.2359</f>
        <v>#REF!</v>
      </c>
    </row>
    <row r="23" spans="1:23" ht="15.75" hidden="1" customHeight="1" x14ac:dyDescent="0.25">
      <c r="H23" s="5" t="e">
        <f>H22/J18</f>
        <v>#REF!</v>
      </c>
    </row>
    <row r="24" spans="1:23" ht="2.4500000000000002" customHeight="1" x14ac:dyDescent="0.25"/>
    <row r="25" spans="1:23" x14ac:dyDescent="0.25">
      <c r="J25" s="82"/>
      <c r="K25" s="82"/>
      <c r="L25" s="82"/>
    </row>
    <row r="26" spans="1:23" x14ac:dyDescent="0.25">
      <c r="A26" s="67"/>
      <c r="B26" s="67"/>
      <c r="C26" s="67"/>
    </row>
    <row r="27" spans="1:23" x14ac:dyDescent="0.25">
      <c r="A27" s="66"/>
      <c r="B27" s="66"/>
    </row>
    <row r="29" spans="1:23" ht="18.75" x14ac:dyDescent="0.3">
      <c r="A29" s="50"/>
      <c r="B29" s="50"/>
      <c r="C29" s="50"/>
      <c r="D29" s="50"/>
      <c r="E29" s="50"/>
      <c r="F29" s="6"/>
      <c r="G29" s="6"/>
      <c r="H29" s="6"/>
      <c r="I29" s="6"/>
      <c r="J29" s="68"/>
      <c r="K29" s="68"/>
      <c r="L29" s="6"/>
      <c r="M29" s="6"/>
    </row>
    <row r="30" spans="1:23" ht="18.75" hidden="1" x14ac:dyDescent="0.3">
      <c r="A30" s="6"/>
      <c r="B30" s="6" t="s">
        <v>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</sheetData>
  <mergeCells count="33">
    <mergeCell ref="W9:W12"/>
    <mergeCell ref="N10:N12"/>
    <mergeCell ref="U10:U12"/>
    <mergeCell ref="V10:V12"/>
    <mergeCell ref="S10:S12"/>
    <mergeCell ref="T10:T12"/>
    <mergeCell ref="A6:W6"/>
    <mergeCell ref="A1:W1"/>
    <mergeCell ref="A2:W2"/>
    <mergeCell ref="A3:W3"/>
    <mergeCell ref="A4:W4"/>
    <mergeCell ref="J29:K29"/>
    <mergeCell ref="E9:E12"/>
    <mergeCell ref="F9:F12"/>
    <mergeCell ref="G9:G12"/>
    <mergeCell ref="I9:I12"/>
    <mergeCell ref="H9:H12"/>
    <mergeCell ref="J10:J12"/>
    <mergeCell ref="K10:K12"/>
    <mergeCell ref="J25:L25"/>
    <mergeCell ref="J9:V9"/>
    <mergeCell ref="Q10:Q12"/>
    <mergeCell ref="R10:R12"/>
    <mergeCell ref="P10:P12"/>
    <mergeCell ref="L10:L12"/>
    <mergeCell ref="M10:M12"/>
    <mergeCell ref="O10:O12"/>
    <mergeCell ref="C9:C12"/>
    <mergeCell ref="A9:A12"/>
    <mergeCell ref="B9:B12"/>
    <mergeCell ref="D9:D12"/>
    <mergeCell ref="A27:B27"/>
    <mergeCell ref="A26:C26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2</vt:lpstr>
      <vt:lpstr>'Pielikums 2'!Drukas_apgabals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2021-10-08T08:21:32Z</cp:lastPrinted>
  <dcterms:created xsi:type="dcterms:W3CDTF">2013-09-30T11:15:12Z</dcterms:created>
  <dcterms:modified xsi:type="dcterms:W3CDTF">2021-10-08T08:21:41Z</dcterms:modified>
</cp:coreProperties>
</file>