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ZE\Desktop\Cenu aptauja\"/>
    </mc:Choice>
  </mc:AlternateContent>
  <xr:revisionPtr revIDLastSave="0" documentId="13_ncr:1_{741FB531-3B17-4432-B896-6AD7A0B62CD3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Tujas biblioteka" sheetId="1" r:id="rId1"/>
  </sheets>
  <externalReferences>
    <externalReference r:id="rId2"/>
  </externalReferences>
  <definedNames>
    <definedName name="A">'[1]2'!$A$1</definedName>
    <definedName name="apkure" localSheetId="0">#REF!</definedName>
    <definedName name="apkure">#REF!</definedName>
    <definedName name="Margin" localSheetId="0">#REF!</definedName>
    <definedName name="Margin">#REF!</definedName>
    <definedName name="P" localSheetId="0">#REF!</definedName>
    <definedName name="P">#REF!</definedName>
    <definedName name="_xlnm.Print_Area" localSheetId="0">'Tujas biblioteka'!$A$1:$P$41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2" i="1" l="1"/>
  <c r="O32" i="1"/>
  <c r="N32" i="1"/>
  <c r="M32" i="1"/>
  <c r="L32" i="1"/>
  <c r="K32" i="1"/>
  <c r="Q31" i="1"/>
  <c r="O31" i="1"/>
  <c r="N31" i="1"/>
  <c r="L31" i="1"/>
  <c r="G31" i="1"/>
  <c r="M31" i="1" s="1"/>
  <c r="O30" i="1"/>
  <c r="N30" i="1"/>
  <c r="L30" i="1"/>
  <c r="G30" i="1"/>
  <c r="M30" i="1" s="1"/>
  <c r="J29" i="1"/>
  <c r="G29" i="1"/>
  <c r="J28" i="1"/>
  <c r="G28" i="1"/>
  <c r="G27" i="1"/>
  <c r="J27" i="1" s="1"/>
  <c r="D27" i="1"/>
  <c r="D29" i="1" s="1"/>
  <c r="J26" i="1"/>
  <c r="G26" i="1"/>
  <c r="D26" i="1"/>
  <c r="Q26" i="1" s="1"/>
  <c r="N25" i="1" s="1"/>
  <c r="Q25" i="1"/>
  <c r="L25" i="1"/>
  <c r="G25" i="1"/>
  <c r="M25" i="1" s="1"/>
  <c r="J24" i="1"/>
  <c r="G24" i="1"/>
  <c r="D24" i="1"/>
  <c r="Q24" i="1" s="1"/>
  <c r="J23" i="1"/>
  <c r="G23" i="1"/>
  <c r="D23" i="1"/>
  <c r="Q23" i="1" s="1"/>
  <c r="Q22" i="1"/>
  <c r="L22" i="1"/>
  <c r="G22" i="1"/>
  <c r="M22" i="1" s="1"/>
  <c r="Q21" i="1"/>
  <c r="N21" i="1"/>
  <c r="L21" i="1"/>
  <c r="J21" i="1"/>
  <c r="O21" i="1" s="1"/>
  <c r="G21" i="1"/>
  <c r="M21" i="1" s="1"/>
  <c r="Q20" i="1"/>
  <c r="N20" i="1"/>
  <c r="L20" i="1"/>
  <c r="J20" i="1"/>
  <c r="O20" i="1" s="1"/>
  <c r="G20" i="1"/>
  <c r="M20" i="1" s="1"/>
  <c r="J19" i="1"/>
  <c r="G19" i="1"/>
  <c r="D19" i="1"/>
  <c r="Q19" i="1" s="1"/>
  <c r="Q18" i="1"/>
  <c r="L18" i="1"/>
  <c r="G18" i="1"/>
  <c r="M18" i="1" s="1"/>
  <c r="Q17" i="1"/>
  <c r="O17" i="1"/>
  <c r="N17" i="1"/>
  <c r="M17" i="1"/>
  <c r="E17" i="1"/>
  <c r="K17" i="1" s="1"/>
  <c r="K26" i="1" l="1"/>
  <c r="K28" i="1"/>
  <c r="P32" i="1"/>
  <c r="K23" i="1"/>
  <c r="N18" i="1"/>
  <c r="K19" i="1"/>
  <c r="K24" i="1"/>
  <c r="K29" i="1"/>
  <c r="P31" i="1"/>
  <c r="P20" i="1"/>
  <c r="P30" i="1"/>
  <c r="N29" i="1"/>
  <c r="L29" i="1"/>
  <c r="Q29" i="1"/>
  <c r="O29" i="1"/>
  <c r="M29" i="1"/>
  <c r="P21" i="1"/>
  <c r="N22" i="1"/>
  <c r="L17" i="1"/>
  <c r="J18" i="1"/>
  <c r="O18" i="1" s="1"/>
  <c r="L19" i="1"/>
  <c r="N19" i="1"/>
  <c r="K20" i="1"/>
  <c r="J22" i="1"/>
  <c r="O22" i="1" s="1"/>
  <c r="L23" i="1"/>
  <c r="N23" i="1"/>
  <c r="L24" i="1"/>
  <c r="N24" i="1"/>
  <c r="J25" i="1"/>
  <c r="O25" i="1" s="1"/>
  <c r="P25" i="1" s="1"/>
  <c r="L26" i="1"/>
  <c r="N26" i="1"/>
  <c r="M27" i="1"/>
  <c r="O27" i="1"/>
  <c r="Q27" i="1"/>
  <c r="M19" i="1"/>
  <c r="O19" i="1"/>
  <c r="K21" i="1"/>
  <c r="M23" i="1"/>
  <c r="O23" i="1"/>
  <c r="M24" i="1"/>
  <c r="O24" i="1"/>
  <c r="M26" i="1"/>
  <c r="O26" i="1"/>
  <c r="L27" i="1"/>
  <c r="D28" i="1"/>
  <c r="K30" i="1"/>
  <c r="K31" i="1"/>
  <c r="P18" i="1" l="1"/>
  <c r="K25" i="1"/>
  <c r="P19" i="1"/>
  <c r="K22" i="1"/>
  <c r="K18" i="1"/>
  <c r="P23" i="1"/>
  <c r="P24" i="1"/>
  <c r="P22" i="1"/>
  <c r="N28" i="1"/>
  <c r="L28" i="1"/>
  <c r="Q28" i="1"/>
  <c r="O28" i="1"/>
  <c r="M28" i="1"/>
  <c r="P17" i="1"/>
  <c r="P26" i="1"/>
  <c r="P29" i="1"/>
  <c r="I30" i="1" l="1"/>
  <c r="Q30" i="1" s="1"/>
  <c r="P28" i="1"/>
  <c r="K27" i="1" l="1"/>
  <c r="N27" i="1"/>
  <c r="N33" i="1" l="1"/>
  <c r="N34" i="1" s="1"/>
  <c r="P34" i="1" s="1"/>
  <c r="P27" i="1"/>
  <c r="L33" i="1"/>
  <c r="O33" i="1"/>
  <c r="M33" i="1" l="1"/>
  <c r="P33" i="1"/>
  <c r="P35" i="1" l="1"/>
  <c r="P36" i="1"/>
  <c r="P37" i="1" s="1"/>
  <c r="G11" i="1" s="1"/>
</calcChain>
</file>

<file path=xl/sharedStrings.xml><?xml version="1.0" encoding="utf-8"?>
<sst xmlns="http://schemas.openxmlformats.org/spreadsheetml/2006/main" count="69" uniqueCount="60">
  <si>
    <t>(darba veids vai konstruktīvā elementa nosaukums)</t>
  </si>
  <si>
    <t>Būves nosaukums</t>
  </si>
  <si>
    <t>Sabiedriska ēka</t>
  </si>
  <si>
    <t>Objekta nosaukums</t>
  </si>
  <si>
    <t>Objekta adrese</t>
  </si>
  <si>
    <t>Pasūtījuma Nr.</t>
  </si>
  <si>
    <t>Tāme sastādīta 2022.gada tirgus cenās, pamatojoties uz saskaņotu darba uzdevumu</t>
  </si>
  <si>
    <t>Lokālās tāmes izmaksas</t>
  </si>
  <si>
    <t>N.p.k.</t>
  </si>
  <si>
    <t>Darbu, izdevumu nosaukums</t>
  </si>
  <si>
    <t>Mēra vien.</t>
  </si>
  <si>
    <t>Daudz.</t>
  </si>
  <si>
    <t>Vienības izmaksas / EUR /</t>
  </si>
  <si>
    <t>Vien.iz-maksa (EUR)</t>
  </si>
  <si>
    <t>Kopējās izmaksas / EUR /</t>
  </si>
  <si>
    <t>Laika norma (c/h)</t>
  </si>
  <si>
    <t>Darba samaks.likme(EUR/h</t>
  </si>
  <si>
    <t xml:space="preserve">Darba alga (EUR) </t>
  </si>
  <si>
    <t>Materiāli  (EUR)</t>
  </si>
  <si>
    <t>Materiāla cena  (EUR)</t>
  </si>
  <si>
    <t>Mehān.  (EUR)</t>
  </si>
  <si>
    <t>Darb-ietilpība (c/h)</t>
  </si>
  <si>
    <t>Materiāli (EUR)</t>
  </si>
  <si>
    <t>Mehān. (EUR)</t>
  </si>
  <si>
    <t>SUMMA (EUR)</t>
  </si>
  <si>
    <t>Materiāli</t>
  </si>
  <si>
    <t>1.Fasāde</t>
  </si>
  <si>
    <t>Armējošā slāņa iestrāde logu ailēm, ārējo ēkas stūru armēšana</t>
  </si>
  <si>
    <t>m2</t>
  </si>
  <si>
    <t>līmjava sietam</t>
  </si>
  <si>
    <t>kg</t>
  </si>
  <si>
    <t>ārējie stūri</t>
  </si>
  <si>
    <t>m</t>
  </si>
  <si>
    <t>ārējie stūri ar lāseni</t>
  </si>
  <si>
    <t>Armējošā stiklašķiedras sieta iestrāde fasādei</t>
  </si>
  <si>
    <t>siets</t>
  </si>
  <si>
    <r>
      <t>Fasādes, logu aiļu attīrīšana no birstošajām daļām, gruntēšana pirms krāsošanas</t>
    </r>
    <r>
      <rPr>
        <b/>
        <sz val="10"/>
        <rFont val="Arial"/>
        <family val="2"/>
        <charset val="186"/>
      </rPr>
      <t/>
    </r>
  </si>
  <si>
    <t>silikātgrunts</t>
  </si>
  <si>
    <t>l</t>
  </si>
  <si>
    <t xml:space="preserve">Apmetuma krāsošana ar silikāta fasādes krāsu gaišos toņos (t.sk.ailsāni) </t>
  </si>
  <si>
    <t>fasādes krāsa(tonēta)</t>
  </si>
  <si>
    <t>līmlenta</t>
  </si>
  <si>
    <t>gab</t>
  </si>
  <si>
    <t>Palīgmateriāli (slīpripas, smilšpapīrs, šķaidītājs  u.c.)</t>
  </si>
  <si>
    <t>kpl.</t>
  </si>
  <si>
    <t>Būvgružu izstrāde un utilizācija</t>
  </si>
  <si>
    <r>
      <rPr>
        <sz val="10"/>
        <rFont val="Arial"/>
        <family val="2"/>
        <charset val="186"/>
      </rPr>
      <t>m</t>
    </r>
    <r>
      <rPr>
        <vertAlign val="superscript"/>
        <sz val="10"/>
        <rFont val="Arial"/>
        <family val="2"/>
        <charset val="186"/>
      </rPr>
      <t>3</t>
    </r>
  </si>
  <si>
    <t>Tiešās izmaksas kopā, t.sk. darba devēja sociālais nodoklis (23.59%)</t>
  </si>
  <si>
    <t>Materiālu, personāla, būvtehnikas transporta izdevumi</t>
  </si>
  <si>
    <t>Virsizdevumi</t>
  </si>
  <si>
    <t>Peļņa</t>
  </si>
  <si>
    <t>Kopā bez PVN</t>
  </si>
  <si>
    <t>EUR</t>
  </si>
  <si>
    <t>Sastādīja</t>
  </si>
  <si>
    <t>paraksts un atšifrējums, datums</t>
  </si>
  <si>
    <t>Fasādes apdares darbi, Liepupes pagasta Tūjas bibliotēka</t>
  </si>
  <si>
    <t>Liedaga iela 11, Tūja</t>
  </si>
  <si>
    <t>FINANŠU PIEDĀVĀJUMS</t>
  </si>
  <si>
    <t>Fasādes apdares darbi</t>
  </si>
  <si>
    <t xml:space="preserve">3.PIELIKUMS
Cenu aptauja iepirkumam
“Fasādes apdares darbi Kultūras pārvaldes Salacgrīvas bibliotēkas struktūrvienībai – 
filiālbibliotēkai Tūjas bibliotēka, 
Liedaga iela 11, Tūja, Liepupes pagasts, Limbažu novads”.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</si>
</sst>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[$€-426]\ #,##0.00"/>
    <numFmt numFmtId="165" formatCode="_-* #,##0.00\ _S_I_T_-;\-* #,##0.00\ _S_I_T_-;_-* &quot;-&quot;??\ _S_I_T_-;_-@_-"/>
    <numFmt numFmtId="166" formatCode="_-* #,##0.000\ _S_I_T_-;\-* #,##0.000\ _S_I_T_-;_-* &quot;-&quot;??\ _S_I_T_-;_-@_-"/>
    <numFmt numFmtId="167" formatCode="0&quot;cilv&quot;"/>
    <numFmt numFmtId="168" formatCode="_-* #,##0.0_-;\-* #,##0.0_-;_-* &quot;-&quot;??_-;_-@_-"/>
    <numFmt numFmtId="169" formatCode="_-* #,##0.00_-;\-* #,##0.00_-;_-* \-??_-;_-@_-"/>
    <numFmt numFmtId="170" formatCode="0.0"/>
    <numFmt numFmtId="171" formatCode="m\o\n\th\ d\,\ yyyy"/>
    <numFmt numFmtId="172" formatCode="#.00"/>
    <numFmt numFmtId="173" formatCode="#."/>
  </numFmts>
  <fonts count="4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0070C0"/>
      <name val="Arial"/>
      <family val="2"/>
      <charset val="186"/>
    </font>
    <font>
      <sz val="8"/>
      <name val="Arial"/>
      <family val="2"/>
      <charset val="186"/>
    </font>
    <font>
      <sz val="8"/>
      <color rgb="FF0070C0"/>
      <name val="Arial"/>
      <family val="2"/>
      <charset val="186"/>
    </font>
    <font>
      <i/>
      <u/>
      <sz val="10"/>
      <name val="Arial"/>
      <family val="2"/>
      <charset val="186"/>
    </font>
    <font>
      <i/>
      <u/>
      <sz val="10"/>
      <color rgb="FF0070C0"/>
      <name val="Arial"/>
      <family val="2"/>
      <charset val="186"/>
    </font>
    <font>
      <u/>
      <sz val="10"/>
      <name val="Arial"/>
      <family val="2"/>
      <charset val="186"/>
    </font>
    <font>
      <u/>
      <sz val="10"/>
      <color rgb="FF0070C0"/>
      <name val="Arial"/>
      <family val="2"/>
      <charset val="186"/>
    </font>
    <font>
      <sz val="10"/>
      <name val="Helv"/>
    </font>
    <font>
      <sz val="8"/>
      <name val="Arial"/>
      <family val="2"/>
    </font>
    <font>
      <sz val="9"/>
      <name val="Arial"/>
      <family val="2"/>
    </font>
    <font>
      <sz val="10"/>
      <color rgb="FF0070C0"/>
      <name val="Arial"/>
      <family val="2"/>
      <charset val="186"/>
    </font>
    <font>
      <i/>
      <sz val="10"/>
      <name val="Arial"/>
      <family val="2"/>
    </font>
    <font>
      <i/>
      <sz val="9"/>
      <name val="Arial"/>
      <family val="2"/>
      <charset val="186"/>
    </font>
    <font>
      <i/>
      <sz val="9"/>
      <name val="Arial"/>
      <family val="2"/>
    </font>
    <font>
      <i/>
      <sz val="10"/>
      <color rgb="FF0070C0"/>
      <name val="Arial"/>
      <family val="2"/>
      <charset val="186"/>
    </font>
    <font>
      <sz val="10"/>
      <color rgb="FFFF000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i/>
      <sz val="10"/>
      <name val="Arial"/>
      <family val="2"/>
      <charset val="186"/>
    </font>
    <font>
      <sz val="12"/>
      <name val="Courier"/>
      <family val="1"/>
      <charset val="204"/>
    </font>
    <font>
      <sz val="9"/>
      <name val="Arial"/>
      <family val="2"/>
      <charset val="186"/>
    </font>
    <font>
      <sz val="10"/>
      <name val="Arial"/>
      <family val="2"/>
      <charset val="1"/>
    </font>
    <font>
      <vertAlign val="superscript"/>
      <sz val="10"/>
      <name val="Arial"/>
      <family val="2"/>
      <charset val="186"/>
    </font>
    <font>
      <sz val="10"/>
      <color rgb="FF000000"/>
      <name val="Arial"/>
      <family val="2"/>
      <charset val="186"/>
    </font>
    <font>
      <b/>
      <u/>
      <sz val="10"/>
      <name val="Arial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b/>
      <sz val="10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sz val="10"/>
      <color indexed="12"/>
      <name val="Arial"/>
      <family val="2"/>
    </font>
    <font>
      <sz val="9"/>
      <color rgb="FF0070C0"/>
      <name val="Arial"/>
      <family val="2"/>
      <charset val="186"/>
    </font>
    <font>
      <sz val="9"/>
      <color indexed="10"/>
      <name val="Arial"/>
      <family val="2"/>
      <charset val="186"/>
    </font>
    <font>
      <sz val="10"/>
      <color indexed="10"/>
      <name val="Arial"/>
      <family val="2"/>
      <charset val="186"/>
    </font>
    <font>
      <sz val="1"/>
      <color indexed="8"/>
      <name val="Courier"/>
      <family val="1"/>
      <charset val="186"/>
    </font>
    <font>
      <b/>
      <sz val="1"/>
      <color indexed="8"/>
      <name val="Courier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1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 applyFill="0" applyProtection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1" fillId="0" borderId="0"/>
    <xf numFmtId="171" fontId="39" fillId="0" borderId="0">
      <protection locked="0"/>
    </xf>
    <xf numFmtId="172" fontId="39" fillId="0" borderId="0">
      <protection locked="0"/>
    </xf>
    <xf numFmtId="173" fontId="40" fillId="0" borderId="0">
      <protection locked="0"/>
    </xf>
    <xf numFmtId="173" fontId="40" fillId="0" borderId="0">
      <protection locked="0"/>
    </xf>
    <xf numFmtId="0" fontId="2" fillId="0" borderId="0"/>
  </cellStyleXfs>
  <cellXfs count="201">
    <xf numFmtId="0" fontId="0" fillId="0" borderId="0" xfId="0"/>
    <xf numFmtId="0" fontId="2" fillId="0" borderId="0" xfId="0" applyFont="1"/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 applyAlignment="1">
      <alignment wrapText="1"/>
    </xf>
    <xf numFmtId="0" fontId="7" fillId="0" borderId="0" xfId="0" applyFont="1"/>
    <xf numFmtId="2" fontId="7" fillId="0" borderId="0" xfId="0" applyNumberFormat="1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2" fontId="5" fillId="0" borderId="0" xfId="0" applyNumberFormat="1" applyFont="1"/>
    <xf numFmtId="0" fontId="12" fillId="0" borderId="0" xfId="1" applyFont="1" applyAlignment="1">
      <alignment horizontal="left"/>
    </xf>
    <xf numFmtId="0" fontId="2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13" fillId="0" borderId="0" xfId="0" applyFont="1" applyAlignment="1">
      <alignment horizontal="left"/>
    </xf>
    <xf numFmtId="43" fontId="2" fillId="0" borderId="0" xfId="2" applyNumberFormat="1" applyFont="1" applyAlignment="1">
      <alignment horizontal="center"/>
    </xf>
    <xf numFmtId="2" fontId="2" fillId="0" borderId="0" xfId="2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3" applyAlignment="1">
      <alignment vertical="center" wrapText="1"/>
    </xf>
    <xf numFmtId="0" fontId="2" fillId="0" borderId="7" xfId="3" applyBorder="1" applyAlignment="1">
      <alignment vertical="center"/>
    </xf>
    <xf numFmtId="0" fontId="2" fillId="0" borderId="0" xfId="3" applyAlignment="1">
      <alignment vertical="center"/>
    </xf>
    <xf numFmtId="1" fontId="19" fillId="2" borderId="4" xfId="0" applyNumberFormat="1" applyFont="1" applyFill="1" applyBorder="1" applyAlignment="1">
      <alignment horizontal="center" vertical="center" wrapText="1"/>
    </xf>
    <xf numFmtId="2" fontId="20" fillId="2" borderId="5" xfId="0" applyNumberFormat="1" applyFont="1" applyFill="1" applyBorder="1" applyAlignment="1">
      <alignment horizontal="center" vertical="center" wrapText="1"/>
    </xf>
    <xf numFmtId="2" fontId="19" fillId="2" borderId="5" xfId="0" applyNumberFormat="1" applyFont="1" applyFill="1" applyBorder="1" applyAlignment="1">
      <alignment horizontal="center" vertical="center" wrapText="1"/>
    </xf>
    <xf numFmtId="43" fontId="19" fillId="2" borderId="5" xfId="0" applyNumberFormat="1" applyFont="1" applyFill="1" applyBorder="1" applyAlignment="1">
      <alignment horizontal="center" vertical="center" wrapText="1"/>
    </xf>
    <xf numFmtId="43" fontId="21" fillId="2" borderId="5" xfId="5" applyNumberFormat="1" applyFont="1" applyFill="1" applyBorder="1" applyAlignment="1">
      <alignment horizontal="left" vertical="center" wrapText="1"/>
    </xf>
    <xf numFmtId="43" fontId="21" fillId="2" borderId="5" xfId="0" applyNumberFormat="1" applyFont="1" applyFill="1" applyBorder="1" applyAlignment="1">
      <alignment horizontal="center" vertical="center" wrapText="1"/>
    </xf>
    <xf numFmtId="43" fontId="21" fillId="2" borderId="5" xfId="3" applyNumberFormat="1" applyFont="1" applyFill="1" applyBorder="1" applyAlignment="1" applyProtection="1">
      <alignment vertical="center" wrapText="1"/>
      <protection hidden="1"/>
    </xf>
    <xf numFmtId="43" fontId="21" fillId="2" borderId="5" xfId="6" applyNumberFormat="1" applyFont="1" applyFill="1" applyBorder="1" applyAlignment="1" applyProtection="1">
      <alignment vertical="center" wrapText="1"/>
      <protection hidden="1"/>
    </xf>
    <xf numFmtId="43" fontId="21" fillId="2" borderId="6" xfId="3" applyNumberFormat="1" applyFont="1" applyFill="1" applyBorder="1" applyAlignment="1" applyProtection="1">
      <alignment vertical="center" wrapText="1"/>
      <protection hidden="1"/>
    </xf>
    <xf numFmtId="43" fontId="2" fillId="0" borderId="7" xfId="6" applyNumberFormat="1" applyBorder="1" applyAlignment="1" applyProtection="1">
      <alignment horizontal="center" vertical="center" wrapText="1"/>
      <protection hidden="1"/>
    </xf>
    <xf numFmtId="0" fontId="19" fillId="0" borderId="0" xfId="0" applyFont="1" applyAlignment="1">
      <alignment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0" fontId="21" fillId="0" borderId="9" xfId="7" applyFont="1" applyFill="1" applyBorder="1" applyAlignment="1">
      <alignment horizontal="left" vertical="center" wrapText="1"/>
    </xf>
    <xf numFmtId="2" fontId="21" fillId="0" borderId="9" xfId="0" applyNumberFormat="1" applyFont="1" applyBorder="1" applyAlignment="1">
      <alignment horizontal="center" vertical="center"/>
    </xf>
    <xf numFmtId="43" fontId="21" fillId="3" borderId="9" xfId="5" applyNumberFormat="1" applyFont="1" applyFill="1" applyBorder="1" applyAlignment="1" applyProtection="1">
      <alignment horizontal="center" vertical="center"/>
      <protection locked="0"/>
    </xf>
    <xf numFmtId="43" fontId="21" fillId="0" borderId="9" xfId="5" applyNumberFormat="1" applyFont="1" applyBorder="1" applyAlignment="1">
      <alignment horizontal="center" vertical="center" wrapText="1"/>
    </xf>
    <xf numFmtId="43" fontId="21" fillId="3" borderId="9" xfId="8" applyNumberFormat="1" applyFont="1" applyFill="1" applyBorder="1" applyAlignment="1">
      <alignment horizontal="center" vertical="center"/>
    </xf>
    <xf numFmtId="43" fontId="21" fillId="0" borderId="9" xfId="0" applyNumberFormat="1" applyFont="1" applyBorder="1" applyAlignment="1">
      <alignment horizontal="center" vertical="center" wrapText="1"/>
    </xf>
    <xf numFmtId="43" fontId="14" fillId="0" borderId="9" xfId="0" applyNumberFormat="1" applyFont="1" applyBorder="1" applyAlignment="1">
      <alignment horizontal="center" vertical="center"/>
    </xf>
    <xf numFmtId="43" fontId="21" fillId="0" borderId="9" xfId="3" applyNumberFormat="1" applyFont="1" applyBorder="1" applyAlignment="1" applyProtection="1">
      <alignment vertical="center" wrapText="1"/>
      <protection hidden="1"/>
    </xf>
    <xf numFmtId="43" fontId="21" fillId="0" borderId="9" xfId="6" applyNumberFormat="1" applyFont="1" applyBorder="1" applyAlignment="1" applyProtection="1">
      <alignment vertical="center" wrapText="1"/>
      <protection hidden="1"/>
    </xf>
    <xf numFmtId="43" fontId="21" fillId="0" borderId="10" xfId="3" applyNumberFormat="1" applyFont="1" applyBorder="1" applyAlignment="1" applyProtection="1">
      <alignment vertical="center" wrapText="1"/>
      <protection hidden="1"/>
    </xf>
    <xf numFmtId="0" fontId="21" fillId="0" borderId="0" xfId="0" applyFont="1" applyAlignment="1">
      <alignment vertical="center"/>
    </xf>
    <xf numFmtId="2" fontId="15" fillId="0" borderId="9" xfId="0" applyNumberFormat="1" applyFont="1" applyBorder="1" applyAlignment="1">
      <alignment horizontal="right" vertical="center"/>
    </xf>
    <xf numFmtId="43" fontId="21" fillId="0" borderId="9" xfId="0" applyNumberFormat="1" applyFont="1" applyBorder="1" applyAlignment="1">
      <alignment horizontal="center" vertical="center"/>
    </xf>
    <xf numFmtId="43" fontId="21" fillId="3" borderId="9" xfId="7" applyNumberFormat="1" applyFont="1" applyFill="1" applyBorder="1" applyAlignment="1">
      <alignment horizontal="right" vertical="center"/>
    </xf>
    <xf numFmtId="0" fontId="21" fillId="0" borderId="9" xfId="0" applyFont="1" applyBorder="1" applyAlignment="1">
      <alignment vertical="center" wrapText="1"/>
    </xf>
    <xf numFmtId="167" fontId="21" fillId="0" borderId="9" xfId="0" applyNumberFormat="1" applyFont="1" applyBorder="1" applyAlignment="1">
      <alignment horizontal="center" vertical="center" wrapText="1"/>
    </xf>
    <xf numFmtId="43" fontId="21" fillId="3" borderId="9" xfId="7" applyNumberFormat="1" applyFont="1" applyFill="1" applyBorder="1" applyAlignment="1">
      <alignment horizontal="center"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right" vertical="center" wrapText="1"/>
    </xf>
    <xf numFmtId="168" fontId="21" fillId="0" borderId="9" xfId="0" applyNumberFormat="1" applyFont="1" applyBorder="1" applyAlignment="1">
      <alignment horizontal="center" vertical="center"/>
    </xf>
    <xf numFmtId="1" fontId="21" fillId="0" borderId="8" xfId="0" applyNumberFormat="1" applyFont="1" applyBorder="1" applyAlignment="1">
      <alignment horizontal="center" vertical="center"/>
    </xf>
    <xf numFmtId="0" fontId="21" fillId="0" borderId="9" xfId="7" applyFont="1" applyFill="1" applyBorder="1" applyAlignment="1">
      <alignment vertical="center" wrapText="1"/>
    </xf>
    <xf numFmtId="43" fontId="22" fillId="0" borderId="9" xfId="0" applyNumberFormat="1" applyFont="1" applyBorder="1" applyAlignment="1">
      <alignment horizontal="center" vertical="center"/>
    </xf>
    <xf numFmtId="2" fontId="21" fillId="0" borderId="9" xfId="0" applyNumberFormat="1" applyFont="1" applyBorder="1" applyAlignment="1">
      <alignment horizontal="left" vertical="center" wrapText="1"/>
    </xf>
    <xf numFmtId="43" fontId="21" fillId="0" borderId="9" xfId="7" applyNumberFormat="1" applyFont="1" applyFill="1" applyBorder="1" applyAlignment="1">
      <alignment horizontal="right" vertical="center"/>
    </xf>
    <xf numFmtId="43" fontId="22" fillId="0" borderId="9" xfId="0" applyNumberFormat="1" applyFont="1" applyBorder="1" applyAlignment="1">
      <alignment horizontal="center" vertical="center" wrapText="1"/>
    </xf>
    <xf numFmtId="43" fontId="21" fillId="0" borderId="9" xfId="9" applyNumberFormat="1" applyFont="1" applyBorder="1" applyAlignment="1">
      <alignment horizontal="center" vertical="center" wrapText="1"/>
    </xf>
    <xf numFmtId="43" fontId="21" fillId="0" borderId="9" xfId="8" applyNumberFormat="1" applyFont="1" applyBorder="1" applyAlignment="1">
      <alignment horizontal="center" vertical="center"/>
    </xf>
    <xf numFmtId="0" fontId="2" fillId="0" borderId="8" xfId="5" quotePrefix="1" applyFont="1" applyBorder="1" applyAlignment="1">
      <alignment horizontal="center" vertical="center"/>
    </xf>
    <xf numFmtId="0" fontId="23" fillId="0" borderId="9" xfId="9" applyFont="1" applyBorder="1" applyAlignment="1">
      <alignment horizontal="right" vertical="center" wrapText="1"/>
    </xf>
    <xf numFmtId="0" fontId="2" fillId="0" borderId="9" xfId="3" applyBorder="1" applyAlignment="1">
      <alignment horizontal="center" vertical="center" wrapText="1"/>
    </xf>
    <xf numFmtId="43" fontId="2" fillId="0" borderId="9" xfId="5" applyNumberFormat="1" applyFont="1" applyBorder="1" applyAlignment="1">
      <alignment horizontal="center" vertical="center" wrapText="1"/>
    </xf>
    <xf numFmtId="43" fontId="2" fillId="0" borderId="9" xfId="10" applyNumberFormat="1" applyBorder="1" applyAlignment="1">
      <alignment horizontal="center" vertical="center"/>
    </xf>
    <xf numFmtId="43" fontId="14" fillId="0" borderId="9" xfId="11" applyNumberFormat="1" applyFont="1" applyBorder="1" applyAlignment="1">
      <alignment horizontal="center" vertical="center"/>
    </xf>
    <xf numFmtId="0" fontId="25" fillId="0" borderId="0" xfId="12" applyFont="1"/>
    <xf numFmtId="1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2" fontId="28" fillId="0" borderId="12" xfId="0" applyNumberFormat="1" applyFont="1" applyBorder="1" applyAlignment="1">
      <alignment horizontal="center"/>
    </xf>
    <xf numFmtId="169" fontId="28" fillId="0" borderId="1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2" fillId="0" borderId="11" xfId="5" applyNumberFormat="1" applyFont="1" applyBorder="1" applyAlignment="1">
      <alignment horizontal="center" vertical="center" wrapText="1"/>
    </xf>
    <xf numFmtId="2" fontId="2" fillId="0" borderId="12" xfId="5" applyNumberFormat="1" applyFont="1" applyBorder="1" applyAlignment="1">
      <alignment horizontal="left" vertical="center" wrapText="1"/>
    </xf>
    <xf numFmtId="2" fontId="2" fillId="0" borderId="12" xfId="5" applyNumberFormat="1" applyFont="1" applyBorder="1" applyAlignment="1">
      <alignment horizontal="center" vertical="center" wrapText="1"/>
    </xf>
    <xf numFmtId="43" fontId="2" fillId="3" borderId="12" xfId="7" applyNumberFormat="1" applyFill="1" applyBorder="1" applyAlignment="1">
      <alignment horizontal="right" vertical="center"/>
    </xf>
    <xf numFmtId="43" fontId="2" fillId="0" borderId="12" xfId="5" applyNumberFormat="1" applyFont="1" applyBorder="1" applyAlignment="1">
      <alignment horizontal="center" vertical="center" wrapText="1"/>
    </xf>
    <xf numFmtId="43" fontId="2" fillId="0" borderId="12" xfId="8" applyNumberFormat="1" applyBorder="1" applyAlignment="1">
      <alignment horizontal="center" vertical="center"/>
    </xf>
    <xf numFmtId="43" fontId="2" fillId="3" borderId="12" xfId="8" applyNumberFormat="1" applyFill="1" applyBorder="1" applyAlignment="1">
      <alignment horizontal="center" vertical="center"/>
    </xf>
    <xf numFmtId="43" fontId="14" fillId="0" borderId="12" xfId="5" applyNumberFormat="1" applyFont="1" applyBorder="1" applyAlignment="1">
      <alignment horizontal="center" vertical="center" wrapText="1"/>
    </xf>
    <xf numFmtId="2" fontId="2" fillId="0" borderId="0" xfId="5" applyNumberFormat="1" applyFont="1" applyAlignment="1">
      <alignment vertical="center" wrapText="1"/>
    </xf>
    <xf numFmtId="2" fontId="21" fillId="0" borderId="14" xfId="5" applyNumberFormat="1" applyFont="1" applyBorder="1" applyAlignment="1">
      <alignment vertical="center" wrapText="1"/>
    </xf>
    <xf numFmtId="2" fontId="21" fillId="0" borderId="15" xfId="5" applyNumberFormat="1" applyFont="1" applyBorder="1" applyAlignment="1">
      <alignment vertical="center" wrapText="1"/>
    </xf>
    <xf numFmtId="2" fontId="29" fillId="0" borderId="16" xfId="5" applyNumberFormat="1" applyFont="1" applyBorder="1" applyAlignment="1">
      <alignment horizontal="center" vertical="center" wrapText="1"/>
    </xf>
    <xf numFmtId="2" fontId="2" fillId="0" borderId="16" xfId="5" applyNumberFormat="1" applyFont="1" applyBorder="1" applyAlignment="1">
      <alignment horizontal="center" vertical="center" wrapText="1"/>
    </xf>
    <xf numFmtId="43" fontId="2" fillId="0" borderId="16" xfId="5" applyNumberFormat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horizontal="right"/>
      <protection locked="0"/>
    </xf>
    <xf numFmtId="2" fontId="2" fillId="4" borderId="16" xfId="0" applyNumberFormat="1" applyFont="1" applyFill="1" applyBorder="1"/>
    <xf numFmtId="2" fontId="2" fillId="0" borderId="16" xfId="0" applyNumberFormat="1" applyFont="1" applyBorder="1"/>
    <xf numFmtId="2" fontId="21" fillId="0" borderId="16" xfId="0" applyNumberFormat="1" applyFont="1" applyBorder="1"/>
    <xf numFmtId="2" fontId="1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left" indent="1"/>
    </xf>
    <xf numFmtId="0" fontId="2" fillId="0" borderId="0" xfId="5" applyFont="1" applyAlignment="1">
      <alignment vertical="center" wrapText="1"/>
    </xf>
    <xf numFmtId="2" fontId="21" fillId="0" borderId="0" xfId="5" applyNumberFormat="1" applyFont="1" applyAlignment="1">
      <alignment vertical="center" wrapText="1"/>
    </xf>
    <xf numFmtId="2" fontId="29" fillId="0" borderId="0" xfId="5" applyNumberFormat="1" applyFont="1" applyAlignment="1">
      <alignment horizontal="center" vertical="center" wrapText="1"/>
    </xf>
    <xf numFmtId="2" fontId="2" fillId="0" borderId="0" xfId="5" applyNumberFormat="1" applyFont="1" applyAlignment="1">
      <alignment horizontal="center" vertical="center" wrapText="1"/>
    </xf>
    <xf numFmtId="43" fontId="2" fillId="0" borderId="0" xfId="5" applyNumberFormat="1" applyFont="1" applyAlignment="1">
      <alignment horizontal="center" vertical="center" wrapText="1"/>
    </xf>
    <xf numFmtId="43" fontId="2" fillId="0" borderId="16" xfId="0" applyNumberFormat="1" applyFont="1" applyBorder="1" applyAlignment="1">
      <alignment horizontal="left" indent="1"/>
    </xf>
    <xf numFmtId="43" fontId="2" fillId="0" borderId="16" xfId="0" applyNumberFormat="1" applyFont="1" applyBorder="1"/>
    <xf numFmtId="43" fontId="2" fillId="0" borderId="17" xfId="0" applyNumberFormat="1" applyFont="1" applyBorder="1" applyAlignment="1">
      <alignment horizontal="left" indent="1"/>
    </xf>
    <xf numFmtId="0" fontId="30" fillId="0" borderId="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right" vertical="center"/>
    </xf>
    <xf numFmtId="0" fontId="31" fillId="0" borderId="5" xfId="0" applyFont="1" applyBorder="1" applyAlignment="1">
      <alignment horizontal="center" vertical="center"/>
    </xf>
    <xf numFmtId="2" fontId="32" fillId="0" borderId="5" xfId="0" applyNumberFormat="1" applyFont="1" applyBorder="1" applyAlignment="1">
      <alignment horizontal="center" vertical="center"/>
    </xf>
    <xf numFmtId="2" fontId="26" fillId="0" borderId="5" xfId="0" applyNumberFormat="1" applyFont="1" applyBorder="1" applyAlignment="1">
      <alignment horizontal="right" vertical="center"/>
    </xf>
    <xf numFmtId="10" fontId="2" fillId="0" borderId="19" xfId="0" applyNumberFormat="1" applyFont="1" applyBorder="1" applyAlignment="1">
      <alignment horizontal="center" vertical="center"/>
    </xf>
    <xf numFmtId="2" fontId="26" fillId="0" borderId="5" xfId="0" applyNumberFormat="1" applyFont="1" applyBorder="1" applyAlignment="1">
      <alignment horizontal="center" vertical="center"/>
    </xf>
    <xf numFmtId="4" fontId="33" fillId="0" borderId="5" xfId="0" applyNumberFormat="1" applyFont="1" applyBorder="1" applyAlignment="1">
      <alignment vertical="center"/>
    </xf>
    <xf numFmtId="169" fontId="26" fillId="0" borderId="6" xfId="0" applyNumberFormat="1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1" fillId="0" borderId="9" xfId="0" applyFont="1" applyBorder="1" applyAlignment="1">
      <alignment horizontal="right" vertical="center"/>
    </xf>
    <xf numFmtId="0" fontId="31" fillId="0" borderId="9" xfId="0" applyFont="1" applyBorder="1" applyAlignment="1">
      <alignment horizontal="center" vertical="center"/>
    </xf>
    <xf numFmtId="2" fontId="32" fillId="0" borderId="9" xfId="0" applyNumberFormat="1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right" vertical="center"/>
    </xf>
    <xf numFmtId="10" fontId="2" fillId="0" borderId="9" xfId="0" applyNumberFormat="1" applyFont="1" applyBorder="1" applyAlignment="1">
      <alignment horizontal="center" vertical="center"/>
    </xf>
    <xf numFmtId="2" fontId="26" fillId="0" borderId="9" xfId="0" applyNumberFormat="1" applyFont="1" applyBorder="1" applyAlignment="1">
      <alignment horizontal="center" vertical="center"/>
    </xf>
    <xf numFmtId="4" fontId="33" fillId="0" borderId="9" xfId="0" applyNumberFormat="1" applyFont="1" applyBorder="1" applyAlignment="1">
      <alignment vertical="center"/>
    </xf>
    <xf numFmtId="169" fontId="26" fillId="0" borderId="10" xfId="0" applyNumberFormat="1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0" fontId="31" fillId="0" borderId="12" xfId="0" applyFont="1" applyBorder="1" applyAlignment="1">
      <alignment horizontal="center" vertical="center"/>
    </xf>
    <xf numFmtId="2" fontId="32" fillId="0" borderId="12" xfId="0" applyNumberFormat="1" applyFont="1" applyBorder="1" applyAlignment="1">
      <alignment horizontal="center" vertical="center"/>
    </xf>
    <xf numFmtId="2" fontId="32" fillId="0" borderId="12" xfId="0" applyNumberFormat="1" applyFont="1" applyBorder="1" applyAlignment="1">
      <alignment horizontal="right" vertical="center"/>
    </xf>
    <xf numFmtId="2" fontId="26" fillId="0" borderId="12" xfId="0" applyNumberFormat="1" applyFont="1" applyBorder="1" applyAlignment="1">
      <alignment horizontal="center" vertical="center"/>
    </xf>
    <xf numFmtId="2" fontId="26" fillId="0" borderId="12" xfId="0" applyNumberFormat="1" applyFont="1" applyBorder="1" applyAlignment="1">
      <alignment horizontal="right" vertical="center"/>
    </xf>
    <xf numFmtId="4" fontId="33" fillId="0" borderId="12" xfId="0" applyNumberFormat="1" applyFont="1" applyBorder="1" applyAlignment="1">
      <alignment vertical="center"/>
    </xf>
    <xf numFmtId="4" fontId="34" fillId="0" borderId="13" xfId="0" applyNumberFormat="1" applyFont="1" applyBorder="1" applyAlignment="1">
      <alignment vertical="center"/>
    </xf>
    <xf numFmtId="43" fontId="21" fillId="0" borderId="0" xfId="5" applyNumberFormat="1" applyFont="1" applyAlignment="1">
      <alignment horizontal="center" vertical="center" wrapText="1"/>
    </xf>
    <xf numFmtId="43" fontId="35" fillId="0" borderId="0" xfId="5" applyNumberFormat="1" applyFont="1" applyAlignment="1">
      <alignment horizontal="center" vertical="center" wrapText="1"/>
    </xf>
    <xf numFmtId="43" fontId="14" fillId="0" borderId="0" xfId="5" applyNumberFormat="1" applyFont="1" applyAlignment="1">
      <alignment horizontal="center" vertical="center" wrapText="1"/>
    </xf>
    <xf numFmtId="43" fontId="21" fillId="0" borderId="0" xfId="3" applyNumberFormat="1" applyFont="1" applyAlignment="1" applyProtection="1">
      <alignment vertical="center" wrapText="1"/>
      <protection hidden="1"/>
    </xf>
    <xf numFmtId="43" fontId="21" fillId="0" borderId="0" xfId="6" applyNumberFormat="1" applyFont="1" applyAlignment="1" applyProtection="1">
      <alignment vertical="center" wrapText="1"/>
      <protection hidden="1"/>
    </xf>
    <xf numFmtId="0" fontId="14" fillId="0" borderId="0" xfId="0" applyFont="1"/>
    <xf numFmtId="0" fontId="1" fillId="0" borderId="0" xfId="0" applyFont="1"/>
    <xf numFmtId="2" fontId="5" fillId="0" borderId="0" xfId="0" applyNumberFormat="1" applyFont="1" applyAlignment="1">
      <alignment horizontal="left" indent="1"/>
    </xf>
    <xf numFmtId="0" fontId="25" fillId="0" borderId="0" xfId="0" applyFont="1"/>
    <xf numFmtId="0" fontId="25" fillId="0" borderId="0" xfId="13" applyFont="1"/>
    <xf numFmtId="0" fontId="36" fillId="0" borderId="0" xfId="0" applyFont="1"/>
    <xf numFmtId="0" fontId="25" fillId="0" borderId="0" xfId="0" applyFont="1" applyAlignment="1">
      <alignment horizontal="center"/>
    </xf>
    <xf numFmtId="170" fontId="37" fillId="0" borderId="0" xfId="0" applyNumberFormat="1" applyFont="1" applyAlignment="1">
      <alignment horizontal="center"/>
    </xf>
    <xf numFmtId="43" fontId="25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36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70" fontId="3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5" fillId="0" borderId="0" xfId="0" applyFont="1" applyAlignment="1">
      <alignment horizontal="right" wrapText="1"/>
    </xf>
    <xf numFmtId="0" fontId="15" fillId="0" borderId="10" xfId="4" applyFont="1" applyBorder="1" applyAlignment="1">
      <alignment horizontal="center" vertical="center" wrapText="1"/>
    </xf>
    <xf numFmtId="0" fontId="15" fillId="0" borderId="13" xfId="4" applyFont="1" applyBorder="1" applyAlignment="1">
      <alignment horizontal="center" vertical="center" wrapText="1"/>
    </xf>
    <xf numFmtId="0" fontId="25" fillId="0" borderId="0" xfId="0" applyFont="1" applyAlignment="1">
      <alignment horizontal="right" wrapText="1"/>
    </xf>
    <xf numFmtId="0" fontId="15" fillId="0" borderId="4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11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 wrapText="1"/>
    </xf>
    <xf numFmtId="0" fontId="15" fillId="0" borderId="9" xfId="4" applyFont="1" applyBorder="1" applyAlignment="1">
      <alignment horizontal="center" vertical="center" wrapText="1"/>
    </xf>
    <xf numFmtId="0" fontId="15" fillId="0" borderId="12" xfId="4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7" fillId="0" borderId="0" xfId="0" applyFont="1"/>
    <xf numFmtId="164" fontId="2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7" xfId="3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5" fillId="0" borderId="1" xfId="13" applyFont="1" applyBorder="1" applyAlignment="1">
      <alignment horizontal="right"/>
    </xf>
    <xf numFmtId="0" fontId="25" fillId="0" borderId="3" xfId="13" applyFont="1" applyBorder="1" applyAlignment="1">
      <alignment horizontal="center"/>
    </xf>
    <xf numFmtId="166" fontId="15" fillId="0" borderId="5" xfId="4" applyNumberFormat="1" applyFont="1" applyBorder="1" applyAlignment="1">
      <alignment horizontal="center" vertical="center" wrapText="1"/>
    </xf>
    <xf numFmtId="166" fontId="15" fillId="0" borderId="9" xfId="4" applyNumberFormat="1" applyFont="1" applyBorder="1" applyAlignment="1">
      <alignment horizontal="center" vertical="center" wrapText="1"/>
    </xf>
    <xf numFmtId="166" fontId="15" fillId="0" borderId="12" xfId="4" applyNumberFormat="1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43" fontId="16" fillId="0" borderId="9" xfId="4" applyNumberFormat="1" applyFont="1" applyBorder="1" applyAlignment="1">
      <alignment horizontal="center" vertical="center" wrapText="1"/>
    </xf>
    <xf numFmtId="43" fontId="16" fillId="0" borderId="12" xfId="4" applyNumberFormat="1" applyFont="1" applyBorder="1" applyAlignment="1">
      <alignment horizontal="center" vertical="center" wrapText="1"/>
    </xf>
    <xf numFmtId="0" fontId="16" fillId="0" borderId="9" xfId="4" applyFont="1" applyBorder="1" applyAlignment="1">
      <alignment horizontal="center" vertical="center" wrapText="1"/>
    </xf>
    <xf numFmtId="0" fontId="16" fillId="0" borderId="12" xfId="4" applyFont="1" applyBorder="1" applyAlignment="1">
      <alignment horizontal="center" vertical="center" wrapText="1"/>
    </xf>
    <xf numFmtId="0" fontId="17" fillId="0" borderId="9" xfId="4" applyFont="1" applyBorder="1" applyAlignment="1">
      <alignment horizontal="center" vertical="center" wrapText="1"/>
    </xf>
    <xf numFmtId="0" fontId="17" fillId="0" borderId="12" xfId="4" applyFont="1" applyBorder="1" applyAlignment="1">
      <alignment horizontal="center" vertical="center" wrapText="1"/>
    </xf>
    <xf numFmtId="0" fontId="18" fillId="0" borderId="9" xfId="4" applyFont="1" applyBorder="1" applyAlignment="1">
      <alignment horizontal="center" vertical="center" wrapText="1"/>
    </xf>
    <xf numFmtId="0" fontId="18" fillId="0" borderId="12" xfId="4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19">
    <cellStyle name="Comma_Juris Azers pamati" xfId="2" xr:uid="{00000000-0005-0000-0000-000000000000}"/>
    <cellStyle name="Date" xfId="14" xr:uid="{00000000-0005-0000-0000-000001000000}"/>
    <cellStyle name="Fixed" xfId="15" xr:uid="{00000000-0005-0000-0000-000002000000}"/>
    <cellStyle name="Heading1" xfId="16" xr:uid="{00000000-0005-0000-0000-000003000000}"/>
    <cellStyle name="Heading2" xfId="17" xr:uid="{00000000-0005-0000-0000-000004000000}"/>
    <cellStyle name="Normal" xfId="0" builtinId="0"/>
    <cellStyle name="Normal 2" xfId="18" xr:uid="{00000000-0005-0000-0000-000006000000}"/>
    <cellStyle name="Normal_00T" xfId="8" xr:uid="{00000000-0005-0000-0000-000007000000}"/>
    <cellStyle name="Normal_2009-08-20_BKUS_20.korpuss_Tame_PASUT._LVM_T sejums_2013" xfId="10" xr:uid="{00000000-0005-0000-0000-000008000000}"/>
    <cellStyle name="Normal_4_KOPTAME_Kekava_18.03.09" xfId="12" xr:uid="{00000000-0005-0000-0000-000009000000}"/>
    <cellStyle name="Normal_9908m" xfId="3" xr:uid="{00000000-0005-0000-0000-00000A000000}"/>
    <cellStyle name="Normal_9908m 3" xfId="4" xr:uid="{00000000-0005-0000-0000-00000B000000}"/>
    <cellStyle name="Normal_Dzm_vaives 2" xfId="7" xr:uid="{00000000-0005-0000-0000-00000C000000}"/>
    <cellStyle name="Normal_Kazino kazino tauers klub" xfId="9" xr:uid="{00000000-0005-0000-0000-00000D000000}"/>
    <cellStyle name="Normal_Spikers 1" xfId="6" xr:uid="{00000000-0005-0000-0000-00000E000000}"/>
    <cellStyle name="Normal_Taame Ozolaine Abelu 13 fas.27.05.11.liigums" xfId="1" xr:uid="{00000000-0005-0000-0000-00000F000000}"/>
    <cellStyle name="Normal_tāmes sagatave prezentācijai 2" xfId="11" xr:uid="{00000000-0005-0000-0000-000010000000}"/>
    <cellStyle name="Normal_Tehniska spec fas siltin Raiskums" xfId="13" xr:uid="{00000000-0005-0000-0000-000011000000}"/>
    <cellStyle name="Style 1" xfId="5" xr:uid="{00000000-0005-0000-0000-000012000000}"/>
  </cellStyles>
  <dxfs count="1">
    <dxf>
      <font>
        <name val="Arial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me2\c\Tames&amp;Tames\Formati\kop-tamem-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t,rād."/>
      <sheetName val="KOPRĀME-1"/>
      <sheetName val=" veids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00"/>
      <sheetName val="Sat,rād_"/>
      <sheetName val="_veids2"/>
      <sheetName val="Sat,rād_1"/>
      <sheetName val="_veids21"/>
      <sheetName val="Sat,rād_2"/>
      <sheetName val="_veids22"/>
      <sheetName val="Sat,rād_3"/>
      <sheetName val="_veids23"/>
      <sheetName val="Sat,rād_4"/>
      <sheetName val="Sat,rād_5"/>
      <sheetName val="_veids24"/>
      <sheetName val="Sat,rād_6"/>
      <sheetName val="_veids25"/>
      <sheetName val="Sat,rād_7"/>
      <sheetName val="_veids26"/>
      <sheetName val="Sat,rād_8"/>
      <sheetName val="_veids27"/>
      <sheetName val="Sat,rād_9"/>
      <sheetName val="_veids28"/>
      <sheetName val="Sat,rād_10"/>
      <sheetName val="_veids29"/>
      <sheetName val="Sat,rād_11"/>
      <sheetName val="_veids210"/>
      <sheetName val="Taul4"/>
      <sheetName val="Sat,rād_13"/>
      <sheetName val="_veids212"/>
      <sheetName val="Sat,rād_12"/>
      <sheetName val="_veids2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>
            <v>1.5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44"/>
  <sheetViews>
    <sheetView tabSelected="1" view="pageBreakPreview" zoomScale="93" zoomScaleNormal="93" zoomScaleSheetLayoutView="93" workbookViewId="0">
      <selection activeCell="N5" sqref="N5"/>
    </sheetView>
  </sheetViews>
  <sheetFormatPr defaultColWidth="9.140625" defaultRowHeight="12.75" outlineLevelRow="1" outlineLevelCol="2"/>
  <cols>
    <col min="1" max="1" width="4.5703125" style="1" customWidth="1"/>
    <col min="2" max="2" width="42.140625" style="1" customWidth="1"/>
    <col min="3" max="3" width="6.28515625" style="156" customWidth="1"/>
    <col min="4" max="4" width="10.5703125" style="157" customWidth="1"/>
    <col min="5" max="5" width="8.28515625" style="157" customWidth="1" outlineLevel="1"/>
    <col min="6" max="6" width="9.28515625" style="158" customWidth="1" outlineLevel="2"/>
    <col min="7" max="7" width="9.28515625" style="159" customWidth="1" outlineLevel="2"/>
    <col min="8" max="8" width="8.42578125" style="159" customWidth="1" outlineLevel="1"/>
    <col min="9" max="9" width="8.42578125" style="160" hidden="1" customWidth="1" outlineLevel="2"/>
    <col min="10" max="10" width="9.28515625" style="156" customWidth="1" outlineLevel="1" collapsed="1"/>
    <col min="11" max="11" width="10" style="161" customWidth="1"/>
    <col min="12" max="12" width="10.85546875" style="156" customWidth="1" outlineLevel="1"/>
    <col min="13" max="13" width="11.7109375" style="156" customWidth="1" outlineLevel="2"/>
    <col min="14" max="14" width="11.7109375" style="1" customWidth="1" outlineLevel="1"/>
    <col min="15" max="15" width="10.5703125" style="1" customWidth="1" outlineLevel="1"/>
    <col min="16" max="16" width="11.85546875" style="1" customWidth="1"/>
    <col min="17" max="17" width="9.42578125" style="1" hidden="1" customWidth="1" outlineLevel="1"/>
    <col min="18" max="18" width="9.140625" style="1" hidden="1" customWidth="1" outlineLevel="1"/>
    <col min="19" max="19" width="9.140625" style="1" collapsed="1"/>
    <col min="20" max="16384" width="9.140625" style="1"/>
  </cols>
  <sheetData>
    <row r="1" spans="1:17" ht="103.5" customHeight="1">
      <c r="A1" s="162"/>
      <c r="B1" s="162"/>
      <c r="C1" s="162"/>
      <c r="D1" s="162"/>
      <c r="E1" s="162"/>
      <c r="F1" s="162"/>
      <c r="G1" s="162"/>
      <c r="H1" s="162"/>
      <c r="I1" s="163"/>
      <c r="J1" s="162"/>
      <c r="K1" s="162"/>
      <c r="L1" s="167" t="s">
        <v>59</v>
      </c>
      <c r="M1" s="167"/>
      <c r="N1" s="167"/>
      <c r="O1" s="167"/>
      <c r="P1" s="167"/>
    </row>
    <row r="2" spans="1:17" ht="20.25" customHeight="1">
      <c r="A2" s="162"/>
      <c r="B2" s="162"/>
      <c r="C2" s="181" t="s">
        <v>57</v>
      </c>
      <c r="D2" s="181"/>
      <c r="E2" s="181"/>
      <c r="F2" s="181"/>
      <c r="G2" s="181"/>
      <c r="H2" s="181"/>
      <c r="I2" s="181"/>
      <c r="J2" s="181"/>
      <c r="K2" s="181"/>
      <c r="L2" s="181"/>
      <c r="M2" s="164"/>
      <c r="N2" s="164"/>
      <c r="O2" s="164"/>
      <c r="P2" s="164"/>
    </row>
    <row r="3" spans="1:17">
      <c r="A3" s="177" t="s">
        <v>55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7">
      <c r="A4" s="178" t="s">
        <v>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</row>
    <row r="5" spans="1:17">
      <c r="A5" s="2"/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2"/>
    </row>
    <row r="6" spans="1:17">
      <c r="A6" s="4" t="s">
        <v>1</v>
      </c>
      <c r="C6" s="5"/>
      <c r="D6" s="6" t="s">
        <v>2</v>
      </c>
      <c r="E6" s="7"/>
      <c r="F6" s="6"/>
      <c r="G6" s="6"/>
      <c r="H6" s="6"/>
      <c r="I6" s="8"/>
      <c r="J6" s="9"/>
      <c r="K6" s="9"/>
      <c r="L6" s="9"/>
      <c r="M6" s="9"/>
      <c r="N6" s="9"/>
      <c r="O6" s="9"/>
      <c r="P6" s="9"/>
    </row>
    <row r="7" spans="1:17">
      <c r="A7" s="4" t="s">
        <v>3</v>
      </c>
      <c r="C7" s="5"/>
      <c r="D7" s="6" t="s">
        <v>58</v>
      </c>
      <c r="E7" s="6"/>
      <c r="F7" s="6"/>
      <c r="G7" s="6"/>
      <c r="H7" s="6"/>
      <c r="I7" s="8"/>
      <c r="J7" s="9"/>
      <c r="K7" s="9"/>
      <c r="L7" s="9"/>
      <c r="M7" s="9"/>
      <c r="N7" s="9"/>
      <c r="O7" s="9"/>
      <c r="P7" s="9"/>
    </row>
    <row r="8" spans="1:17">
      <c r="A8" s="4" t="s">
        <v>4</v>
      </c>
      <c r="C8" s="5"/>
      <c r="D8" s="179" t="s">
        <v>56</v>
      </c>
      <c r="E8" s="179"/>
      <c r="F8" s="179"/>
      <c r="G8" s="179"/>
      <c r="H8" s="179"/>
      <c r="I8" s="179"/>
      <c r="J8" s="9"/>
      <c r="K8" s="9"/>
      <c r="L8" s="9"/>
      <c r="M8" s="9"/>
      <c r="N8" s="9"/>
      <c r="O8" s="9"/>
      <c r="P8" s="9"/>
    </row>
    <row r="9" spans="1:17">
      <c r="A9" s="4" t="s">
        <v>5</v>
      </c>
      <c r="C9" s="5"/>
      <c r="D9" s="9"/>
      <c r="E9" s="10"/>
      <c r="F9" s="9"/>
      <c r="G9" s="9"/>
      <c r="H9" s="9"/>
      <c r="I9" s="11"/>
      <c r="J9" s="9"/>
      <c r="K9" s="9"/>
      <c r="L9" s="9"/>
      <c r="M9" s="9"/>
      <c r="N9" s="9"/>
      <c r="O9" s="9"/>
      <c r="P9" s="9"/>
    </row>
    <row r="10" spans="1:17" s="16" customFormat="1">
      <c r="A10" s="12"/>
      <c r="B10" s="1"/>
      <c r="C10" s="13" t="s">
        <v>6</v>
      </c>
      <c r="D10" s="1"/>
      <c r="E10" s="4"/>
      <c r="F10" s="1"/>
      <c r="G10" s="1"/>
      <c r="H10" s="14"/>
      <c r="I10" s="15"/>
    </row>
    <row r="11" spans="1:17" s="16" customFormat="1">
      <c r="A11" s="12"/>
      <c r="B11" s="1"/>
      <c r="C11" s="17" t="s">
        <v>7</v>
      </c>
      <c r="D11" s="14"/>
      <c r="E11" s="14"/>
      <c r="F11" s="1"/>
      <c r="G11" s="180">
        <f>P37</f>
        <v>0</v>
      </c>
      <c r="H11" s="180"/>
      <c r="I11" s="15"/>
    </row>
    <row r="12" spans="1:17">
      <c r="C12" s="1"/>
      <c r="D12" s="1"/>
      <c r="E12" s="1"/>
      <c r="F12" s="18"/>
      <c r="G12" s="19"/>
      <c r="H12" s="1"/>
      <c r="I12" s="20"/>
      <c r="J12" s="1"/>
      <c r="K12" s="21"/>
      <c r="L12" s="1"/>
      <c r="M12" s="22"/>
    </row>
    <row r="13" spans="1:17" s="24" customFormat="1" ht="13.9" customHeight="1">
      <c r="A13" s="168" t="s">
        <v>8</v>
      </c>
      <c r="B13" s="171" t="s">
        <v>9</v>
      </c>
      <c r="C13" s="174" t="s">
        <v>10</v>
      </c>
      <c r="D13" s="171" t="s">
        <v>11</v>
      </c>
      <c r="E13" s="171" t="s">
        <v>12</v>
      </c>
      <c r="F13" s="171"/>
      <c r="G13" s="171"/>
      <c r="H13" s="171"/>
      <c r="I13" s="171"/>
      <c r="J13" s="171"/>
      <c r="K13" s="186" t="s">
        <v>13</v>
      </c>
      <c r="L13" s="171" t="s">
        <v>14</v>
      </c>
      <c r="M13" s="171"/>
      <c r="N13" s="171"/>
      <c r="O13" s="171"/>
      <c r="P13" s="189"/>
      <c r="Q13" s="23"/>
    </row>
    <row r="14" spans="1:17" s="24" customFormat="1" ht="12.75" customHeight="1">
      <c r="A14" s="169"/>
      <c r="B14" s="172"/>
      <c r="C14" s="175"/>
      <c r="D14" s="172"/>
      <c r="E14" s="190" t="s">
        <v>15</v>
      </c>
      <c r="F14" s="192" t="s">
        <v>16</v>
      </c>
      <c r="G14" s="194" t="s">
        <v>17</v>
      </c>
      <c r="H14" s="175" t="s">
        <v>18</v>
      </c>
      <c r="I14" s="196" t="s">
        <v>19</v>
      </c>
      <c r="J14" s="175" t="s">
        <v>20</v>
      </c>
      <c r="K14" s="187"/>
      <c r="L14" s="194" t="s">
        <v>21</v>
      </c>
      <c r="M14" s="194" t="s">
        <v>17</v>
      </c>
      <c r="N14" s="175" t="s">
        <v>22</v>
      </c>
      <c r="O14" s="175" t="s">
        <v>23</v>
      </c>
      <c r="P14" s="165" t="s">
        <v>24</v>
      </c>
      <c r="Q14" s="182" t="s">
        <v>25</v>
      </c>
    </row>
    <row r="15" spans="1:17" s="24" customFormat="1" ht="15" customHeight="1">
      <c r="A15" s="169"/>
      <c r="B15" s="172"/>
      <c r="C15" s="175"/>
      <c r="D15" s="172"/>
      <c r="E15" s="190"/>
      <c r="F15" s="192"/>
      <c r="G15" s="194"/>
      <c r="H15" s="175"/>
      <c r="I15" s="196"/>
      <c r="J15" s="175"/>
      <c r="K15" s="187"/>
      <c r="L15" s="194"/>
      <c r="M15" s="194"/>
      <c r="N15" s="175"/>
      <c r="O15" s="175"/>
      <c r="P15" s="165"/>
      <c r="Q15" s="182"/>
    </row>
    <row r="16" spans="1:17" s="24" customFormat="1">
      <c r="A16" s="170"/>
      <c r="B16" s="173"/>
      <c r="C16" s="176"/>
      <c r="D16" s="173"/>
      <c r="E16" s="191"/>
      <c r="F16" s="193"/>
      <c r="G16" s="195"/>
      <c r="H16" s="176"/>
      <c r="I16" s="197"/>
      <c r="J16" s="176"/>
      <c r="K16" s="188"/>
      <c r="L16" s="195"/>
      <c r="M16" s="195"/>
      <c r="N16" s="176"/>
      <c r="O16" s="176"/>
      <c r="P16" s="166"/>
      <c r="Q16" s="182"/>
    </row>
    <row r="17" spans="1:1023" s="35" customFormat="1">
      <c r="A17" s="25"/>
      <c r="B17" s="26" t="s">
        <v>26</v>
      </c>
      <c r="C17" s="27"/>
      <c r="D17" s="28"/>
      <c r="E17" s="29">
        <f>ROUND(F17*G17,2)</f>
        <v>0</v>
      </c>
      <c r="F17" s="30">
        <v>0</v>
      </c>
      <c r="G17" s="30">
        <v>0</v>
      </c>
      <c r="H17" s="30"/>
      <c r="I17" s="30">
        <v>0</v>
      </c>
      <c r="J17" s="30"/>
      <c r="K17" s="31">
        <f>E17+H17+J17</f>
        <v>0</v>
      </c>
      <c r="L17" s="32">
        <f>D17*E17</f>
        <v>0</v>
      </c>
      <c r="M17" s="32">
        <f>D17*F17</f>
        <v>0</v>
      </c>
      <c r="N17" s="32">
        <f>D17*H17</f>
        <v>0</v>
      </c>
      <c r="O17" s="32">
        <f>D17*J17</f>
        <v>0</v>
      </c>
      <c r="P17" s="33">
        <f>L17+N17+O17</f>
        <v>0</v>
      </c>
      <c r="Q17" s="34">
        <f t="shared" ref="Q17:Q32" si="0">D17*I17</f>
        <v>0</v>
      </c>
    </row>
    <row r="18" spans="1:1023" s="47" customFormat="1" ht="25.5">
      <c r="A18" s="36">
        <v>1</v>
      </c>
      <c r="B18" s="37" t="s">
        <v>27</v>
      </c>
      <c r="C18" s="38" t="s">
        <v>28</v>
      </c>
      <c r="D18" s="39">
        <v>4.5999999999999996</v>
      </c>
      <c r="E18" s="40"/>
      <c r="F18" s="41"/>
      <c r="G18" s="40">
        <f t="shared" ref="G18:G30" si="1">ROUND(F18*E18,2)</f>
        <v>0</v>
      </c>
      <c r="H18" s="42"/>
      <c r="I18" s="43">
        <v>0</v>
      </c>
      <c r="J18" s="42">
        <f>ROUND(G18*7%,2)</f>
        <v>0</v>
      </c>
      <c r="K18" s="44">
        <f t="shared" ref="K18:K32" si="2">G18+H18+J18</f>
        <v>0</v>
      </c>
      <c r="L18" s="45">
        <f t="shared" ref="L18:L32" si="3">ROUND(D18*E18,2)</f>
        <v>0</v>
      </c>
      <c r="M18" s="45">
        <f t="shared" ref="M18:M32" si="4">ROUND(D18*G18,2)</f>
        <v>0</v>
      </c>
      <c r="N18" s="45">
        <f t="shared" ref="N18:N32" si="5">ROUND(D18*H18,2)</f>
        <v>0</v>
      </c>
      <c r="O18" s="45">
        <f t="shared" ref="O18:O32" si="6">ROUND(D18*J18,2)</f>
        <v>0</v>
      </c>
      <c r="P18" s="46">
        <f t="shared" ref="P18:P32" si="7">ROUND(SUM(M18+N18+O18),2)</f>
        <v>0</v>
      </c>
      <c r="Q18" s="34">
        <f t="shared" si="0"/>
        <v>0</v>
      </c>
    </row>
    <row r="19" spans="1:1023" s="47" customFormat="1" outlineLevel="1">
      <c r="A19" s="36"/>
      <c r="B19" s="48" t="s">
        <v>29</v>
      </c>
      <c r="C19" s="38" t="s">
        <v>30</v>
      </c>
      <c r="D19" s="49">
        <f>D18*7.5</f>
        <v>34.5</v>
      </c>
      <c r="E19" s="40"/>
      <c r="F19" s="49"/>
      <c r="G19" s="40">
        <f t="shared" si="1"/>
        <v>0</v>
      </c>
      <c r="H19" s="49"/>
      <c r="I19" s="43">
        <v>0.32</v>
      </c>
      <c r="J19" s="42">
        <f>ROUND(E19*5%,2)</f>
        <v>0</v>
      </c>
      <c r="K19" s="44">
        <f t="shared" si="2"/>
        <v>0</v>
      </c>
      <c r="L19" s="45">
        <f t="shared" si="3"/>
        <v>0</v>
      </c>
      <c r="M19" s="45">
        <f t="shared" si="4"/>
        <v>0</v>
      </c>
      <c r="N19" s="45">
        <f t="shared" si="5"/>
        <v>0</v>
      </c>
      <c r="O19" s="45">
        <f t="shared" si="6"/>
        <v>0</v>
      </c>
      <c r="P19" s="46">
        <f t="shared" si="7"/>
        <v>0</v>
      </c>
      <c r="Q19" s="34">
        <f t="shared" si="0"/>
        <v>11.040000000000001</v>
      </c>
    </row>
    <row r="20" spans="1:1023" s="47" customFormat="1" outlineLevel="1">
      <c r="A20" s="36"/>
      <c r="B20" s="48" t="s">
        <v>31</v>
      </c>
      <c r="C20" s="38" t="s">
        <v>32</v>
      </c>
      <c r="D20" s="50">
        <v>27.5</v>
      </c>
      <c r="E20" s="40"/>
      <c r="F20" s="49"/>
      <c r="G20" s="40">
        <f t="shared" si="1"/>
        <v>0</v>
      </c>
      <c r="H20" s="49"/>
      <c r="I20" s="43">
        <v>0.64</v>
      </c>
      <c r="J20" s="42">
        <f>ROUND(E20*5%,2)</f>
        <v>0</v>
      </c>
      <c r="K20" s="44">
        <f t="shared" si="2"/>
        <v>0</v>
      </c>
      <c r="L20" s="45">
        <f t="shared" si="3"/>
        <v>0</v>
      </c>
      <c r="M20" s="45">
        <f t="shared" si="4"/>
        <v>0</v>
      </c>
      <c r="N20" s="45">
        <f t="shared" si="5"/>
        <v>0</v>
      </c>
      <c r="O20" s="45">
        <f t="shared" si="6"/>
        <v>0</v>
      </c>
      <c r="P20" s="46">
        <f t="shared" si="7"/>
        <v>0</v>
      </c>
      <c r="Q20" s="34">
        <f t="shared" si="0"/>
        <v>17.600000000000001</v>
      </c>
    </row>
    <row r="21" spans="1:1023" s="47" customFormat="1" outlineLevel="1">
      <c r="A21" s="36"/>
      <c r="B21" s="48" t="s">
        <v>33</v>
      </c>
      <c r="C21" s="38" t="s">
        <v>32</v>
      </c>
      <c r="D21" s="50">
        <v>7.5</v>
      </c>
      <c r="E21" s="40"/>
      <c r="F21" s="49"/>
      <c r="G21" s="40">
        <f t="shared" si="1"/>
        <v>0</v>
      </c>
      <c r="H21" s="49"/>
      <c r="I21" s="43">
        <v>1.1499999999999999</v>
      </c>
      <c r="J21" s="42">
        <f>ROUND(E21*5%,2)</f>
        <v>0</v>
      </c>
      <c r="K21" s="44">
        <f t="shared" si="2"/>
        <v>0</v>
      </c>
      <c r="L21" s="45">
        <f t="shared" si="3"/>
        <v>0</v>
      </c>
      <c r="M21" s="45">
        <f t="shared" si="4"/>
        <v>0</v>
      </c>
      <c r="N21" s="45">
        <f t="shared" si="5"/>
        <v>0</v>
      </c>
      <c r="O21" s="45">
        <f t="shared" si="6"/>
        <v>0</v>
      </c>
      <c r="P21" s="46">
        <f t="shared" si="7"/>
        <v>0</v>
      </c>
      <c r="Q21" s="34">
        <f t="shared" si="0"/>
        <v>8.625</v>
      </c>
    </row>
    <row r="22" spans="1:1023" s="47" customFormat="1">
      <c r="A22" s="36">
        <v>2</v>
      </c>
      <c r="B22" s="51" t="s">
        <v>34</v>
      </c>
      <c r="C22" s="52" t="s">
        <v>28</v>
      </c>
      <c r="D22" s="53">
        <v>3</v>
      </c>
      <c r="E22" s="40"/>
      <c r="F22" s="41"/>
      <c r="G22" s="40">
        <f t="shared" si="1"/>
        <v>0</v>
      </c>
      <c r="H22" s="42"/>
      <c r="I22" s="54">
        <v>0</v>
      </c>
      <c r="J22" s="42">
        <f>ROUND(G22*7%,2)</f>
        <v>0</v>
      </c>
      <c r="K22" s="44">
        <f t="shared" si="2"/>
        <v>0</v>
      </c>
      <c r="L22" s="45">
        <f t="shared" si="3"/>
        <v>0</v>
      </c>
      <c r="M22" s="45">
        <f t="shared" si="4"/>
        <v>0</v>
      </c>
      <c r="N22" s="45">
        <f t="shared" si="5"/>
        <v>0</v>
      </c>
      <c r="O22" s="45">
        <f t="shared" si="6"/>
        <v>0</v>
      </c>
      <c r="P22" s="46">
        <f t="shared" si="7"/>
        <v>0</v>
      </c>
      <c r="Q22" s="34">
        <f t="shared" si="0"/>
        <v>0</v>
      </c>
    </row>
    <row r="23" spans="1:1023" s="47" customFormat="1" outlineLevel="1">
      <c r="A23" s="36"/>
      <c r="B23" s="55" t="s">
        <v>35</v>
      </c>
      <c r="C23" s="52" t="s">
        <v>28</v>
      </c>
      <c r="D23" s="49">
        <f>1.2*D22</f>
        <v>3.5999999999999996</v>
      </c>
      <c r="E23" s="40"/>
      <c r="F23" s="41"/>
      <c r="G23" s="40">
        <f t="shared" si="1"/>
        <v>0</v>
      </c>
      <c r="H23" s="42"/>
      <c r="I23" s="54">
        <v>0.78</v>
      </c>
      <c r="J23" s="42">
        <f>ROUND(E23*5%,2)</f>
        <v>0</v>
      </c>
      <c r="K23" s="44">
        <f t="shared" si="2"/>
        <v>0</v>
      </c>
      <c r="L23" s="45">
        <f t="shared" si="3"/>
        <v>0</v>
      </c>
      <c r="M23" s="45">
        <f t="shared" si="4"/>
        <v>0</v>
      </c>
      <c r="N23" s="45">
        <f t="shared" si="5"/>
        <v>0</v>
      </c>
      <c r="O23" s="45">
        <f t="shared" si="6"/>
        <v>0</v>
      </c>
      <c r="P23" s="46">
        <f t="shared" si="7"/>
        <v>0</v>
      </c>
      <c r="Q23" s="34">
        <f t="shared" si="0"/>
        <v>2.8079999999999998</v>
      </c>
    </row>
    <row r="24" spans="1:1023" s="47" customFormat="1" outlineLevel="1">
      <c r="A24" s="36"/>
      <c r="B24" s="48" t="s">
        <v>29</v>
      </c>
      <c r="C24" s="38" t="s">
        <v>30</v>
      </c>
      <c r="D24" s="56">
        <f>6*D22</f>
        <v>18</v>
      </c>
      <c r="E24" s="40"/>
      <c r="F24" s="49"/>
      <c r="G24" s="40">
        <f t="shared" si="1"/>
        <v>0</v>
      </c>
      <c r="H24" s="49"/>
      <c r="I24" s="43">
        <v>0.32</v>
      </c>
      <c r="J24" s="42">
        <f>ROUND(E24*5%,2)</f>
        <v>0</v>
      </c>
      <c r="K24" s="44">
        <f t="shared" si="2"/>
        <v>0</v>
      </c>
      <c r="L24" s="45">
        <f t="shared" si="3"/>
        <v>0</v>
      </c>
      <c r="M24" s="45">
        <f t="shared" si="4"/>
        <v>0</v>
      </c>
      <c r="N24" s="45">
        <f t="shared" si="5"/>
        <v>0</v>
      </c>
      <c r="O24" s="45">
        <f t="shared" si="6"/>
        <v>0</v>
      </c>
      <c r="P24" s="46">
        <f t="shared" si="7"/>
        <v>0</v>
      </c>
      <c r="Q24" s="34">
        <f t="shared" si="0"/>
        <v>5.76</v>
      </c>
    </row>
    <row r="25" spans="1:1023" s="47" customFormat="1" ht="25.5">
      <c r="A25" s="57">
        <v>3</v>
      </c>
      <c r="B25" s="58" t="s">
        <v>36</v>
      </c>
      <c r="C25" s="52" t="s">
        <v>28</v>
      </c>
      <c r="D25" s="53">
        <v>96</v>
      </c>
      <c r="E25" s="40"/>
      <c r="F25" s="41"/>
      <c r="G25" s="40">
        <f>ROUND(F25*E25,2)</f>
        <v>0</v>
      </c>
      <c r="H25" s="42"/>
      <c r="I25" s="54">
        <v>0</v>
      </c>
      <c r="J25" s="42">
        <f>ROUND(G25*15%,2)</f>
        <v>0</v>
      </c>
      <c r="K25" s="44">
        <f t="shared" si="2"/>
        <v>0</v>
      </c>
      <c r="L25" s="45">
        <f t="shared" si="3"/>
        <v>0</v>
      </c>
      <c r="M25" s="45">
        <f t="shared" si="4"/>
        <v>0</v>
      </c>
      <c r="N25" s="45">
        <f t="shared" si="5"/>
        <v>0</v>
      </c>
      <c r="O25" s="45">
        <f t="shared" si="6"/>
        <v>0</v>
      </c>
      <c r="P25" s="46">
        <f t="shared" si="7"/>
        <v>0</v>
      </c>
      <c r="Q25" s="34">
        <f t="shared" si="0"/>
        <v>0</v>
      </c>
    </row>
    <row r="26" spans="1:1023" s="47" customFormat="1" outlineLevel="1">
      <c r="A26" s="57"/>
      <c r="B26" s="55" t="s">
        <v>37</v>
      </c>
      <c r="C26" s="52" t="s">
        <v>38</v>
      </c>
      <c r="D26" s="49">
        <f>0.2*D25</f>
        <v>19.200000000000003</v>
      </c>
      <c r="E26" s="40"/>
      <c r="F26" s="41"/>
      <c r="G26" s="40">
        <f t="shared" si="1"/>
        <v>0</v>
      </c>
      <c r="H26" s="49"/>
      <c r="I26" s="59">
        <v>1.92</v>
      </c>
      <c r="J26" s="42">
        <f>ROUND(E26*5%,2)</f>
        <v>0</v>
      </c>
      <c r="K26" s="44">
        <f t="shared" si="2"/>
        <v>0</v>
      </c>
      <c r="L26" s="45">
        <f t="shared" si="3"/>
        <v>0</v>
      </c>
      <c r="M26" s="45">
        <f t="shared" si="4"/>
        <v>0</v>
      </c>
      <c r="N26" s="45">
        <f t="shared" si="5"/>
        <v>0</v>
      </c>
      <c r="O26" s="45">
        <f t="shared" si="6"/>
        <v>0</v>
      </c>
      <c r="P26" s="46">
        <f t="shared" si="7"/>
        <v>0</v>
      </c>
      <c r="Q26" s="34">
        <f t="shared" si="0"/>
        <v>36.864000000000004</v>
      </c>
    </row>
    <row r="27" spans="1:1023" s="47" customFormat="1" ht="27" customHeight="1">
      <c r="A27" s="36">
        <v>4</v>
      </c>
      <c r="B27" s="60" t="s">
        <v>39</v>
      </c>
      <c r="C27" s="52" t="s">
        <v>28</v>
      </c>
      <c r="D27" s="61">
        <f>D25</f>
        <v>96</v>
      </c>
      <c r="E27" s="40"/>
      <c r="F27" s="41"/>
      <c r="G27" s="40">
        <f>ROUND(F27*E27,2)</f>
        <v>0</v>
      </c>
      <c r="H27" s="42"/>
      <c r="I27" s="62">
        <v>0</v>
      </c>
      <c r="J27" s="42">
        <f>ROUND(G27*15%,2)</f>
        <v>0</v>
      </c>
      <c r="K27" s="44">
        <f t="shared" si="2"/>
        <v>0</v>
      </c>
      <c r="L27" s="45">
        <f t="shared" si="3"/>
        <v>0</v>
      </c>
      <c r="M27" s="45">
        <f t="shared" si="4"/>
        <v>0</v>
      </c>
      <c r="N27" s="45">
        <f t="shared" si="5"/>
        <v>0</v>
      </c>
      <c r="O27" s="45">
        <f t="shared" si="6"/>
        <v>0</v>
      </c>
      <c r="P27" s="46">
        <f t="shared" si="7"/>
        <v>0</v>
      </c>
      <c r="Q27" s="34">
        <f t="shared" si="0"/>
        <v>0</v>
      </c>
    </row>
    <row r="28" spans="1:1023" s="47" customFormat="1" outlineLevel="1">
      <c r="A28" s="36"/>
      <c r="B28" s="48" t="s">
        <v>40</v>
      </c>
      <c r="C28" s="52" t="s">
        <v>38</v>
      </c>
      <c r="D28" s="63">
        <f>0.31*D27</f>
        <v>29.759999999999998</v>
      </c>
      <c r="E28" s="40"/>
      <c r="F28" s="64"/>
      <c r="G28" s="40">
        <f t="shared" si="1"/>
        <v>0</v>
      </c>
      <c r="H28" s="42"/>
      <c r="I28" s="59">
        <v>6.5</v>
      </c>
      <c r="J28" s="42">
        <f>ROUND(E28*4%,2)</f>
        <v>0</v>
      </c>
      <c r="K28" s="44">
        <f t="shared" si="2"/>
        <v>0</v>
      </c>
      <c r="L28" s="45">
        <f t="shared" si="3"/>
        <v>0</v>
      </c>
      <c r="M28" s="45">
        <f t="shared" si="4"/>
        <v>0</v>
      </c>
      <c r="N28" s="45">
        <f t="shared" si="5"/>
        <v>0</v>
      </c>
      <c r="O28" s="45">
        <f t="shared" si="6"/>
        <v>0</v>
      </c>
      <c r="P28" s="46">
        <f t="shared" si="7"/>
        <v>0</v>
      </c>
      <c r="Q28" s="34">
        <f t="shared" si="0"/>
        <v>193.44</v>
      </c>
    </row>
    <row r="29" spans="1:1023" s="47" customFormat="1" outlineLevel="1">
      <c r="A29" s="36"/>
      <c r="B29" s="48" t="s">
        <v>41</v>
      </c>
      <c r="C29" s="52" t="s">
        <v>42</v>
      </c>
      <c r="D29" s="49">
        <f>ROUND(D27*0.04,0)</f>
        <v>4</v>
      </c>
      <c r="E29" s="40"/>
      <c r="F29" s="42"/>
      <c r="G29" s="40">
        <f t="shared" si="1"/>
        <v>0</v>
      </c>
      <c r="H29" s="42"/>
      <c r="I29" s="59">
        <v>3.4</v>
      </c>
      <c r="J29" s="42">
        <f>ROUND(E29*4%,2)</f>
        <v>0</v>
      </c>
      <c r="K29" s="44">
        <f t="shared" si="2"/>
        <v>0</v>
      </c>
      <c r="L29" s="45">
        <f t="shared" si="3"/>
        <v>0</v>
      </c>
      <c r="M29" s="45">
        <f t="shared" si="4"/>
        <v>0</v>
      </c>
      <c r="N29" s="45">
        <f t="shared" si="5"/>
        <v>0</v>
      </c>
      <c r="O29" s="45">
        <f t="shared" si="6"/>
        <v>0</v>
      </c>
      <c r="P29" s="46">
        <f t="shared" si="7"/>
        <v>0</v>
      </c>
      <c r="Q29" s="34">
        <f t="shared" si="0"/>
        <v>13.6</v>
      </c>
    </row>
    <row r="30" spans="1:1023" s="71" customFormat="1" ht="25.5" outlineLevel="1">
      <c r="A30" s="65"/>
      <c r="B30" s="66" t="s">
        <v>43</v>
      </c>
      <c r="C30" s="67" t="s">
        <v>44</v>
      </c>
      <c r="D30" s="68">
        <v>1</v>
      </c>
      <c r="E30" s="69"/>
      <c r="F30" s="69"/>
      <c r="G30" s="69">
        <f t="shared" si="1"/>
        <v>0</v>
      </c>
      <c r="H30" s="69"/>
      <c r="I30" s="70">
        <f>ROUND(SUM(Q28:Q29)*7%,1)</f>
        <v>14.5</v>
      </c>
      <c r="J30" s="69"/>
      <c r="K30" s="44">
        <f t="shared" si="2"/>
        <v>0</v>
      </c>
      <c r="L30" s="45">
        <f t="shared" si="3"/>
        <v>0</v>
      </c>
      <c r="M30" s="45">
        <f t="shared" si="4"/>
        <v>0</v>
      </c>
      <c r="N30" s="45">
        <f t="shared" si="5"/>
        <v>0</v>
      </c>
      <c r="O30" s="45">
        <f t="shared" si="6"/>
        <v>0</v>
      </c>
      <c r="P30" s="46">
        <f t="shared" si="7"/>
        <v>0</v>
      </c>
      <c r="Q30" s="34">
        <f t="shared" si="0"/>
        <v>14.5</v>
      </c>
    </row>
    <row r="31" spans="1:1023" s="77" customFormat="1" ht="14.25" outlineLevel="1">
      <c r="A31" s="72">
        <v>5</v>
      </c>
      <c r="B31" s="73" t="s">
        <v>45</v>
      </c>
      <c r="C31" s="74" t="s">
        <v>46</v>
      </c>
      <c r="D31" s="75">
        <v>0.5</v>
      </c>
      <c r="E31" s="76"/>
      <c r="F31" s="41"/>
      <c r="G31" s="76">
        <f>ROUND(F31*E31,2)</f>
        <v>0</v>
      </c>
      <c r="H31" s="76"/>
      <c r="I31" s="76"/>
      <c r="J31" s="76"/>
      <c r="K31" s="44">
        <f t="shared" si="2"/>
        <v>0</v>
      </c>
      <c r="L31" s="45">
        <f t="shared" si="3"/>
        <v>0</v>
      </c>
      <c r="M31" s="45">
        <f t="shared" si="4"/>
        <v>0</v>
      </c>
      <c r="N31" s="45">
        <f t="shared" si="5"/>
        <v>0</v>
      </c>
      <c r="O31" s="45">
        <f t="shared" si="6"/>
        <v>0</v>
      </c>
      <c r="P31" s="46">
        <f t="shared" si="7"/>
        <v>0</v>
      </c>
      <c r="Q31" s="34">
        <f t="shared" si="0"/>
        <v>0</v>
      </c>
      <c r="AMI31"/>
    </row>
    <row r="32" spans="1:1023" s="86" customFormat="1">
      <c r="A32" s="78"/>
      <c r="B32" s="79"/>
      <c r="C32" s="80"/>
      <c r="D32" s="81"/>
      <c r="E32" s="82"/>
      <c r="F32" s="83"/>
      <c r="G32" s="84">
        <v>0</v>
      </c>
      <c r="H32" s="82"/>
      <c r="I32" s="85"/>
      <c r="J32" s="82"/>
      <c r="K32" s="44">
        <f t="shared" si="2"/>
        <v>0</v>
      </c>
      <c r="L32" s="45">
        <f t="shared" si="3"/>
        <v>0</v>
      </c>
      <c r="M32" s="45">
        <f t="shared" si="4"/>
        <v>0</v>
      </c>
      <c r="N32" s="45">
        <f t="shared" si="5"/>
        <v>0</v>
      </c>
      <c r="O32" s="45">
        <f t="shared" si="6"/>
        <v>0</v>
      </c>
      <c r="P32" s="46">
        <f t="shared" si="7"/>
        <v>0</v>
      </c>
      <c r="Q32" s="34">
        <f t="shared" si="0"/>
        <v>0</v>
      </c>
    </row>
    <row r="33" spans="1:16" s="98" customFormat="1">
      <c r="A33" s="87"/>
      <c r="B33" s="88"/>
      <c r="C33" s="89"/>
      <c r="D33" s="90"/>
      <c r="E33" s="91"/>
      <c r="F33" s="91"/>
      <c r="G33" s="92"/>
      <c r="H33" s="93"/>
      <c r="I33" s="94"/>
      <c r="J33" s="95"/>
      <c r="K33" s="96" t="s">
        <v>47</v>
      </c>
      <c r="L33" s="97">
        <f>SUM(L17:L32)</f>
        <v>0</v>
      </c>
      <c r="M33" s="97">
        <f t="shared" ref="M33:O33" si="8">SUM(M17:M32)</f>
        <v>0</v>
      </c>
      <c r="N33" s="97">
        <f t="shared" si="8"/>
        <v>0</v>
      </c>
      <c r="O33" s="97">
        <f t="shared" si="8"/>
        <v>0</v>
      </c>
      <c r="P33" s="97">
        <f>SUM(P17:P32)</f>
        <v>0</v>
      </c>
    </row>
    <row r="34" spans="1:16" s="98" customFormat="1">
      <c r="A34" s="99"/>
      <c r="B34" s="99"/>
      <c r="C34" s="100"/>
      <c r="D34" s="101"/>
      <c r="E34" s="102"/>
      <c r="F34" s="102"/>
      <c r="G34" s="102"/>
      <c r="H34" s="1"/>
      <c r="I34" s="1"/>
      <c r="J34" s="14"/>
      <c r="K34" s="14" t="s">
        <v>48</v>
      </c>
      <c r="L34" s="103"/>
      <c r="M34" s="103"/>
      <c r="N34" s="104">
        <f>ROUND(16*N33/100,2)</f>
        <v>0</v>
      </c>
      <c r="O34" s="103"/>
      <c r="P34" s="105">
        <f>N34</f>
        <v>0</v>
      </c>
    </row>
    <row r="35" spans="1:16" customFormat="1" outlineLevel="1">
      <c r="A35" s="106"/>
      <c r="B35" s="107"/>
      <c r="C35" s="108"/>
      <c r="D35" s="108"/>
      <c r="E35" s="109"/>
      <c r="F35" s="110"/>
      <c r="G35" s="111"/>
      <c r="H35" s="111"/>
      <c r="I35" s="111"/>
      <c r="J35" s="111"/>
      <c r="K35" s="112" t="s">
        <v>49</v>
      </c>
      <c r="L35" s="113"/>
      <c r="M35" s="114"/>
      <c r="N35" s="112"/>
      <c r="O35" s="115"/>
      <c r="P35" s="116">
        <f>ROUND(L35*P33,2)</f>
        <v>0</v>
      </c>
    </row>
    <row r="36" spans="1:16" customFormat="1" outlineLevel="1">
      <c r="A36" s="117"/>
      <c r="B36" s="118"/>
      <c r="C36" s="119"/>
      <c r="D36" s="119"/>
      <c r="E36" s="120"/>
      <c r="F36" s="121"/>
      <c r="G36" s="122"/>
      <c r="H36" s="122"/>
      <c r="I36" s="122"/>
      <c r="J36" s="122"/>
      <c r="K36" s="123" t="s">
        <v>50</v>
      </c>
      <c r="L36" s="124"/>
      <c r="M36" s="125"/>
      <c r="N36" s="123"/>
      <c r="O36" s="126"/>
      <c r="P36" s="127">
        <f>ROUND(L36*P33,2)</f>
        <v>0</v>
      </c>
    </row>
    <row r="37" spans="1:16" customFormat="1" outlineLevel="1">
      <c r="A37" s="128"/>
      <c r="B37" s="129"/>
      <c r="C37" s="130"/>
      <c r="D37" s="130"/>
      <c r="E37" s="131"/>
      <c r="F37" s="132"/>
      <c r="G37" s="133"/>
      <c r="H37" s="133"/>
      <c r="I37" s="133"/>
      <c r="J37" s="133"/>
      <c r="K37" s="134" t="s">
        <v>51</v>
      </c>
      <c r="L37" s="133" t="s">
        <v>52</v>
      </c>
      <c r="M37" s="135"/>
      <c r="N37" s="136"/>
      <c r="O37" s="137"/>
      <c r="P37" s="138">
        <f>P33+P36+P35+P34</f>
        <v>0</v>
      </c>
    </row>
    <row r="38" spans="1:16" s="98" customFormat="1">
      <c r="A38" s="99"/>
      <c r="B38" s="100"/>
      <c r="C38" s="101"/>
      <c r="D38" s="102"/>
      <c r="E38" s="102"/>
      <c r="F38" s="102"/>
      <c r="G38" s="139"/>
      <c r="H38" s="140"/>
      <c r="I38" s="141"/>
      <c r="J38" s="142"/>
      <c r="K38" s="142"/>
      <c r="L38" s="143"/>
      <c r="M38" s="143"/>
      <c r="N38" s="143"/>
      <c r="O38" s="143"/>
      <c r="P38" s="142"/>
    </row>
    <row r="39" spans="1:16">
      <c r="A39" s="4"/>
      <c r="C39" s="5"/>
      <c r="D39" s="1"/>
      <c r="E39" s="1"/>
      <c r="F39" s="1"/>
      <c r="G39" s="1"/>
      <c r="H39" s="1"/>
      <c r="I39" s="144"/>
      <c r="J39" s="145"/>
      <c r="K39" s="146"/>
      <c r="L39" s="146"/>
      <c r="M39" s="146"/>
      <c r="N39" s="146"/>
      <c r="O39" s="146"/>
      <c r="P39" s="146"/>
    </row>
    <row r="40" spans="1:16" ht="12" customHeight="1">
      <c r="A40" s="4"/>
      <c r="B40" s="183" t="s">
        <v>53</v>
      </c>
      <c r="C40" s="183"/>
      <c r="D40" s="183"/>
      <c r="E40" s="184"/>
      <c r="F40" s="184"/>
      <c r="G40" s="184"/>
      <c r="H40" s="184"/>
      <c r="I40" s="184"/>
      <c r="J40" s="147"/>
      <c r="K40" s="147"/>
      <c r="L40" s="185"/>
      <c r="M40" s="185"/>
      <c r="N40" s="185"/>
      <c r="O40" s="185"/>
      <c r="P40" s="148"/>
    </row>
    <row r="41" spans="1:16" ht="12" customHeight="1">
      <c r="A41" s="4"/>
      <c r="B41" s="198"/>
      <c r="C41" s="198"/>
      <c r="D41" s="198"/>
      <c r="E41" s="199" t="s">
        <v>54</v>
      </c>
      <c r="F41" s="199"/>
      <c r="G41" s="199"/>
      <c r="H41" s="199"/>
      <c r="I41" s="149"/>
      <c r="J41" s="147"/>
      <c r="K41" s="147"/>
      <c r="L41" s="200"/>
      <c r="M41" s="200"/>
      <c r="N41" s="200"/>
      <c r="O41" s="200"/>
      <c r="P41" s="200"/>
    </row>
    <row r="42" spans="1:16">
      <c r="B42" s="147"/>
      <c r="C42" s="150"/>
      <c r="D42" s="151"/>
      <c r="E42" s="151"/>
      <c r="F42" s="152"/>
      <c r="G42" s="153"/>
      <c r="H42" s="153"/>
      <c r="I42" s="154"/>
      <c r="J42" s="150"/>
      <c r="K42" s="155"/>
      <c r="L42" s="150"/>
      <c r="M42" s="150"/>
      <c r="N42" s="147"/>
      <c r="O42" s="147"/>
      <c r="P42" s="147"/>
    </row>
    <row r="43" spans="1:16">
      <c r="B43" s="147"/>
      <c r="C43" s="150"/>
      <c r="D43" s="198"/>
      <c r="E43" s="198"/>
      <c r="F43" s="198"/>
      <c r="G43" s="153"/>
      <c r="H43" s="153"/>
      <c r="I43" s="154"/>
      <c r="J43" s="150"/>
      <c r="K43" s="198"/>
      <c r="L43" s="198"/>
      <c r="M43" s="198"/>
      <c r="N43" s="147"/>
      <c r="O43" s="147"/>
      <c r="P43" s="147"/>
    </row>
    <row r="44" spans="1:16">
      <c r="B44" s="147"/>
      <c r="C44" s="150"/>
      <c r="D44" s="151"/>
      <c r="E44" s="151"/>
      <c r="F44" s="152"/>
      <c r="G44" s="153"/>
      <c r="H44" s="153"/>
      <c r="I44" s="154"/>
      <c r="J44" s="150"/>
      <c r="K44" s="155"/>
      <c r="L44" s="150"/>
      <c r="M44" s="150"/>
      <c r="N44" s="147"/>
      <c r="O44" s="147"/>
      <c r="P44" s="147"/>
    </row>
  </sheetData>
  <mergeCells count="33">
    <mergeCell ref="B41:D41"/>
    <mergeCell ref="E41:H41"/>
    <mergeCell ref="L41:P41"/>
    <mergeCell ref="D43:F43"/>
    <mergeCell ref="K43:M43"/>
    <mergeCell ref="Q14:Q16"/>
    <mergeCell ref="B40:D40"/>
    <mergeCell ref="E40:I40"/>
    <mergeCell ref="L40:O40"/>
    <mergeCell ref="K13:K16"/>
    <mergeCell ref="L13:P13"/>
    <mergeCell ref="E14:E16"/>
    <mergeCell ref="F14:F16"/>
    <mergeCell ref="G14:G16"/>
    <mergeCell ref="H14:H16"/>
    <mergeCell ref="I14:I16"/>
    <mergeCell ref="J14:J16"/>
    <mergeCell ref="L14:L16"/>
    <mergeCell ref="M14:M16"/>
    <mergeCell ref="N14:N16"/>
    <mergeCell ref="O14:O16"/>
    <mergeCell ref="P14:P16"/>
    <mergeCell ref="L1:P1"/>
    <mergeCell ref="A13:A16"/>
    <mergeCell ref="B13:B16"/>
    <mergeCell ref="C13:C16"/>
    <mergeCell ref="D13:D16"/>
    <mergeCell ref="E13:J13"/>
    <mergeCell ref="A3:P3"/>
    <mergeCell ref="A4:P4"/>
    <mergeCell ref="D8:I8"/>
    <mergeCell ref="G11:H11"/>
    <mergeCell ref="C2:L2"/>
  </mergeCells>
  <conditionalFormatting sqref="C39:C41 E43 L43 D28 A23:C24 B26 C25:C26 A19:C19 C18 A20:A21 C20:C21 A27:C30">
    <cfRule type="expression" priority="2" stopIfTrue="1">
      <formula>#REF!</formula>
    </cfRule>
  </conditionalFormatting>
  <conditionalFormatting sqref="B31">
    <cfRule type="expression" dxfId="0" priority="1">
      <formula>#REF!</formula>
    </cfRule>
  </conditionalFormatting>
  <pageMargins left="0.27559055118110237" right="0.15748031496062992" top="0.47244094488188981" bottom="0.27559055118110237" header="0.23622047244094491" footer="0.11811023622047245"/>
  <pageSetup paperSize="9" scale="73" fitToHeight="2" orientation="landscape" horizontalDpi="1200" verticalDpi="300" r:id="rId1"/>
  <headerFooter alignWithMargins="0">
    <oddFooter>Page &amp;P</oddFooter>
  </headerFooter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Tujas biblioteka</vt:lpstr>
      <vt:lpstr>'Tujas biblioteka'!Print_Area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ILZE</cp:lastModifiedBy>
  <dcterms:created xsi:type="dcterms:W3CDTF">2022-08-31T13:41:05Z</dcterms:created>
  <dcterms:modified xsi:type="dcterms:W3CDTF">2022-09-16T10:52:43Z</dcterms:modified>
</cp:coreProperties>
</file>