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nta.cingule\makonis.limbazzunovads.lv\Pieprasījumi\Pievienot komitejās\19.07.2023\"/>
    </mc:Choice>
  </mc:AlternateContent>
  <xr:revisionPtr revIDLastSave="0" documentId="8_{AABF41C2-22BE-4235-B51F-73123402CD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jekts 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F35" i="1"/>
  <c r="H21" i="1" l="1"/>
  <c r="H20" i="1"/>
  <c r="H19" i="1"/>
  <c r="H18" i="1"/>
  <c r="A9" i="1" l="1"/>
  <c r="F17" i="1" l="1"/>
  <c r="H17" i="1" s="1"/>
  <c r="H35" i="1" s="1"/>
  <c r="H34" i="1"/>
  <c r="H27" i="1"/>
  <c r="F36" i="1" s="1"/>
  <c r="I30" i="1" l="1"/>
  <c r="K48" i="1"/>
  <c r="K50" i="1" s="1"/>
  <c r="K51" i="1" s="1"/>
  <c r="J41" i="1"/>
  <c r="J30" i="1"/>
  <c r="F21" i="1"/>
  <c r="J42" i="1" l="1"/>
  <c r="H36" i="1" l="1"/>
  <c r="H22" i="1"/>
  <c r="M42" i="1"/>
  <c r="L42" i="1" s="1"/>
  <c r="K42" i="1" s="1"/>
  <c r="M41" i="1"/>
  <c r="L41" i="1" s="1"/>
  <c r="K41" i="1" s="1"/>
  <c r="O41" i="1" s="1"/>
  <c r="J43" i="1"/>
  <c r="J1" i="1" l="1"/>
  <c r="J2" i="1" s="1"/>
  <c r="J3" i="1" s="1"/>
  <c r="I25" i="1"/>
  <c r="I31" i="1"/>
  <c r="I32" i="1" s="1"/>
  <c r="O42" i="1"/>
  <c r="I27" i="1"/>
  <c r="M43" i="1"/>
  <c r="L43" i="1" s="1"/>
  <c r="K43" i="1" s="1"/>
  <c r="O43" i="1" s="1"/>
  <c r="J44" i="1"/>
  <c r="J45" i="1" s="1"/>
  <c r="H37" i="1" l="1"/>
  <c r="I28" i="1"/>
  <c r="P28" i="1" s="1"/>
  <c r="M45" i="1"/>
  <c r="L45" i="1" s="1"/>
  <c r="K45" i="1" s="1"/>
  <c r="O45" i="1" s="1"/>
  <c r="M44" i="1"/>
  <c r="L44" i="1" s="1"/>
  <c r="K44" i="1" s="1"/>
  <c r="O44" i="1" s="1"/>
  <c r="J46" i="1"/>
  <c r="J4" i="1"/>
  <c r="J5" i="1" s="1"/>
  <c r="J6" i="1" s="1"/>
  <c r="I37" i="1" l="1"/>
  <c r="M3" i="1"/>
  <c r="L3" i="1" s="1"/>
  <c r="K3" i="1" s="1"/>
  <c r="O3" i="1" s="1"/>
  <c r="J7" i="1"/>
  <c r="J8" i="1" s="1"/>
  <c r="M4" i="1"/>
  <c r="L4" i="1" s="1"/>
  <c r="K4" i="1" s="1"/>
  <c r="J47" i="1"/>
  <c r="O46" i="1" s="1"/>
  <c r="M5" i="1"/>
  <c r="L5" i="1" s="1"/>
  <c r="K5" i="1" s="1"/>
  <c r="O5" i="1" s="1"/>
  <c r="O4" i="1" l="1"/>
  <c r="J9" i="1"/>
  <c r="O8" i="1" s="1"/>
  <c r="M7" i="1"/>
  <c r="L7" i="1" s="1"/>
  <c r="K7" i="1" s="1"/>
  <c r="O7" i="1" s="1"/>
  <c r="M6" i="1"/>
  <c r="L6" i="1" s="1"/>
  <c r="K6" i="1" s="1"/>
  <c r="O6" i="1" s="1"/>
  <c r="K10" i="1" l="1"/>
  <c r="K11" i="1" s="1"/>
  <c r="K12" i="1" l="1"/>
  <c r="C23" i="1" s="1"/>
</calcChain>
</file>

<file path=xl/sharedStrings.xml><?xml version="1.0" encoding="utf-8"?>
<sst xmlns="http://schemas.openxmlformats.org/spreadsheetml/2006/main" count="56" uniqueCount="46">
  <si>
    <t>Izdevumu tāme</t>
  </si>
  <si>
    <t>PROJEKTS</t>
  </si>
  <si>
    <t>Sportisti</t>
  </si>
  <si>
    <t>Treneri</t>
  </si>
  <si>
    <t>Nr.</t>
  </si>
  <si>
    <t>Pozīcija</t>
  </si>
  <si>
    <t>Mērv 1</t>
  </si>
  <si>
    <t>Daudz 1</t>
  </si>
  <si>
    <t>Mērv 2</t>
  </si>
  <si>
    <t>Daudz 2</t>
  </si>
  <si>
    <t>Cena</t>
  </si>
  <si>
    <t>Summa</t>
  </si>
  <si>
    <t>Naktsmītnes, ēdināšanas izdevumi</t>
  </si>
  <si>
    <t>dienas</t>
  </si>
  <si>
    <t>pers</t>
  </si>
  <si>
    <t>Autotransporta īre</t>
  </si>
  <si>
    <t>gb</t>
  </si>
  <si>
    <t>KOPĀ</t>
  </si>
  <si>
    <t>Summa vārdiem:</t>
  </si>
  <si>
    <t>Pārbaude:</t>
  </si>
  <si>
    <t>Dalības maksa vienam sportistam</t>
  </si>
  <si>
    <t>EUR</t>
  </si>
  <si>
    <t xml:space="preserve">Dalības maksa vienam trenerim: naktsmītnes </t>
  </si>
  <si>
    <t>Jābūt nullei:</t>
  </si>
  <si>
    <t xml:space="preserve">ceļā, naktsmītnes, ēdināšanas izdevumi, dienas </t>
  </si>
  <si>
    <t xml:space="preserve">nauda, apdrošināšana </t>
  </si>
  <si>
    <t>Vecāku līdzfinansējums vienam audzēknim:</t>
  </si>
  <si>
    <t>SAGATAVOJA:</t>
  </si>
  <si>
    <t>Plānotie ieņēmumi:</t>
  </si>
  <si>
    <t>Valūta</t>
  </si>
  <si>
    <t>Kopā</t>
  </si>
  <si>
    <t>Limbažu novada pašvaldības līdzfinansējums 1 audzēknim:</t>
  </si>
  <si>
    <t>Plānotie ieņēmumi KOPĀ:</t>
  </si>
  <si>
    <t>Dienas nauda treneriem</t>
  </si>
  <si>
    <t xml:space="preserve">Limbaži: </t>
  </si>
  <si>
    <t>Limbažu novada Sporta skolas</t>
  </si>
  <si>
    <t>direktores vietniece I.Dubulte</t>
  </si>
  <si>
    <t>Starptautiskās sacensības basketbolā</t>
  </si>
  <si>
    <t>2023.gada 03.-07.augusts</t>
  </si>
  <si>
    <t>Jānis Rudzītis</t>
  </si>
  <si>
    <t>Dalības maksa komandai</t>
  </si>
  <si>
    <t>"Delfin Basket" turnīrs</t>
  </si>
  <si>
    <t>Sporta skolas budžeta izdevumi</t>
  </si>
  <si>
    <t>Tampere, Somija</t>
  </si>
  <si>
    <t>Apdrošināšana trenerim</t>
  </si>
  <si>
    <t>13.07.2023.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</si>
</sst>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3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0.5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2" fontId="3" fillId="0" borderId="0" xfId="0" applyNumberFormat="1" applyFont="1"/>
    <xf numFmtId="0" fontId="3" fillId="0" borderId="0" xfId="0" applyFont="1"/>
    <xf numFmtId="2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/>
    <xf numFmtId="0" fontId="5" fillId="0" borderId="0" xfId="1" applyFont="1"/>
    <xf numFmtId="164" fontId="4" fillId="0" borderId="0" xfId="1" applyNumberForma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  <xf numFmtId="2" fontId="4" fillId="0" borderId="0" xfId="1" applyNumberFormat="1"/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12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vertical="center"/>
    </xf>
    <xf numFmtId="2" fontId="12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2">
    <cellStyle name="Normal_rekins" xfId="1" xr:uid="{00000000-0005-0000-0000-000000000000}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tabSelected="1" zoomScaleNormal="100" workbookViewId="0">
      <selection activeCell="Q29" sqref="Q29"/>
    </sheetView>
  </sheetViews>
  <sheetFormatPr defaultRowHeight="15.75" x14ac:dyDescent="0.25"/>
  <cols>
    <col min="1" max="1" width="3.85546875" style="1" customWidth="1"/>
    <col min="2" max="2" width="40.85546875" style="1" customWidth="1"/>
    <col min="3" max="3" width="6.85546875" style="16" customWidth="1"/>
    <col min="4" max="4" width="7.28515625" style="16" customWidth="1"/>
    <col min="5" max="5" width="8.140625" style="16" bestFit="1" customWidth="1"/>
    <col min="6" max="6" width="8.85546875" style="16" customWidth="1"/>
    <col min="7" max="7" width="8.140625" style="16" customWidth="1"/>
    <col min="8" max="8" width="13.7109375" style="17" customWidth="1"/>
    <col min="9" max="9" width="0" style="1" hidden="1" customWidth="1"/>
    <col min="10" max="14" width="9.140625" style="1" hidden="1" customWidth="1"/>
    <col min="15" max="15" width="9.85546875" style="1" hidden="1" customWidth="1"/>
    <col min="16" max="16" width="9.140625" style="1" hidden="1" customWidth="1"/>
    <col min="17" max="16384" width="9.140625" style="1"/>
  </cols>
  <sheetData>
    <row r="1" spans="1:15" ht="18.75" x14ac:dyDescent="0.2">
      <c r="A1" s="44" t="s">
        <v>41</v>
      </c>
      <c r="B1" s="44"/>
      <c r="C1" s="44"/>
      <c r="D1" s="44"/>
      <c r="E1" s="44"/>
      <c r="F1" s="44"/>
      <c r="G1" s="44"/>
      <c r="H1" s="44"/>
      <c r="J1" s="2">
        <f>H22</f>
        <v>1853</v>
      </c>
      <c r="K1" s="3"/>
      <c r="L1" s="3"/>
      <c r="M1" s="3"/>
      <c r="N1" s="3"/>
      <c r="O1" s="3"/>
    </row>
    <row r="2" spans="1:15" ht="18.75" x14ac:dyDescent="0.2">
      <c r="A2" s="44" t="s">
        <v>37</v>
      </c>
      <c r="B2" s="44"/>
      <c r="C2" s="44"/>
      <c r="D2" s="44"/>
      <c r="E2" s="44"/>
      <c r="F2" s="44"/>
      <c r="G2" s="44"/>
      <c r="H2" s="44"/>
      <c r="J2" s="4">
        <f>J1</f>
        <v>1853</v>
      </c>
      <c r="K2" s="5"/>
      <c r="L2" s="5"/>
      <c r="M2" s="5"/>
      <c r="N2" s="5"/>
      <c r="O2" s="5"/>
    </row>
    <row r="3" spans="1:15" ht="18.75" x14ac:dyDescent="0.2">
      <c r="A3" s="44" t="s">
        <v>43</v>
      </c>
      <c r="B3" s="44"/>
      <c r="C3" s="44"/>
      <c r="D3" s="44"/>
      <c r="E3" s="44"/>
      <c r="F3" s="44"/>
      <c r="G3" s="44"/>
      <c r="H3" s="44"/>
      <c r="J3" s="6">
        <f>ROUNDDOWN(J2/10000,0)</f>
        <v>0</v>
      </c>
      <c r="K3" s="6" t="str">
        <f>IF(J3=1,L3,(IF(J3=2,"div",(IF(J3=3,"trīs",(IF(J3=4,"četr",(IF(J3=5,"piec",(IF(J3=6,"seš",(IF(J3=7,"septiņ",(IF(J3=8,"astoņ",L3)))))))))))))))</f>
        <v/>
      </c>
      <c r="L3" s="6" t="str">
        <f>IF(J3=9,"deviņ",(IF((J3*10+J4)=10,"desmit",(IF((J3*10+J4)=11,"vienpadsmit",(IF((J3*10+J4)=12,"divpadsmit",(IF((J3*10+J4)=13,"trīspadsmit",(IF((J3*10+J4)=14,"četrpadsmit",(IF((J3*10+J4)=15,"piecpadsmit",M3)))))))))))))</f>
        <v/>
      </c>
      <c r="M3" s="6" t="str">
        <f>IF((J3*10+J4)=16,"Sešpadsmit",(IF((J3*10+J4)=17,"Septiņpadsmit",(IF((J3*10+J4)=18,"Astoņpadsmit",(IF((J3*10+J4)=19,"Deviņpadsmit","")))))))</f>
        <v/>
      </c>
      <c r="N3" s="6"/>
      <c r="O3" s="7" t="str">
        <f>IF(K3="","",IF(J3=1,K3&amp;"",K3&amp;"desmit"))</f>
        <v/>
      </c>
    </row>
    <row r="4" spans="1:15" ht="18.75" x14ac:dyDescent="0.2">
      <c r="A4" s="44" t="s">
        <v>38</v>
      </c>
      <c r="B4" s="44"/>
      <c r="C4" s="44"/>
      <c r="D4" s="44"/>
      <c r="E4" s="44"/>
      <c r="F4" s="44"/>
      <c r="G4" s="44"/>
      <c r="H4" s="44"/>
      <c r="J4" s="6">
        <f>ROUNDDOWN((J2-J3*10000)/1000,0)</f>
        <v>1</v>
      </c>
      <c r="K4" s="6" t="str">
        <f>IF(J3=1,"",(IF(J4=2,"divi",(IF(J4=3,"trīs",(IF(J4=4,"četri",(IF(J4=5,"pieci",(IF(J4=6,"seši",(IF(J4=7,"septiņi",(IF(J4=1,"viens",L4)))))))))))))))</f>
        <v>viens</v>
      </c>
      <c r="L4" s="6" t="str">
        <f>IF(J4=8,"astoņi",(IF(J4=9,"deviņi",(IF(J4=10,"desmit",(IF(J4=11,"vienpadsmit",(IF(J4=12,"divpadsmit",(IF(J4=13,"trīspadsmit",(IF(J4=14,"četrpadsmit",(IF(J4=15,"piecpadsmit",M4)))))))))))))))</f>
        <v/>
      </c>
      <c r="M4" s="6" t="str">
        <f>IF(J4=15,"Piecpadsmit",(IF(J4=17,"Septiņpadsmit",(IF(J4=18,"Astoņpadsmit",(IF(J4=19,"Deviņpadsmit",(IF(J4=20,"Divdesmit",(IF(J4=16,"Sešpadsmit","")))))))))))</f>
        <v/>
      </c>
      <c r="N4" s="6"/>
      <c r="O4" s="7" t="str">
        <f>IF(K4&lt;&gt;"",(IF(K4="Viens",K4&amp;" tūkstotis ",K4&amp;" tūkstoši ")),IF(K3&lt;&gt;""," tūkstoši ",""))</f>
        <v xml:space="preserve">viens tūkstotis </v>
      </c>
    </row>
    <row r="5" spans="1:15" ht="18.75" x14ac:dyDescent="0.2">
      <c r="A5" s="44"/>
      <c r="B5" s="44"/>
      <c r="C5" s="44"/>
      <c r="D5" s="44"/>
      <c r="E5" s="44"/>
      <c r="F5" s="44"/>
      <c r="G5" s="44"/>
      <c r="H5" s="44"/>
      <c r="J5" s="6">
        <f>ROUNDDOWN((J2-J3*10000-J4*1000)/100,0)</f>
        <v>8</v>
      </c>
      <c r="K5" s="6" t="str">
        <f>IF(J5&gt;=10,M5,(IF(J5=2,"divi",(IF(J5=3,"trīs",(IF(J5=4,"četri",(IF(J5=5,"pieci",(IF(J5=6,"seši",(IF(J5=7,"septiņi",(IF(J5=1,"viens",L5)))))))))))))))</f>
        <v>astoņi</v>
      </c>
      <c r="L5" s="6" t="str">
        <f>IF(J5=8,"astoņi",(IF(J5=9,"deviņi",M5)))</f>
        <v>astoņi</v>
      </c>
      <c r="M5" s="6" t="str">
        <f>IF(J5=16,"Sešpadsmit",(IF(J5=17,"Septiņpadsmit",(IF(J5=18,"Astoņpadsmit",(IF(J5=19,"Deviņpadsmit",(IF(J5=20,"Divdesmit",(IF(J5=21,"Divdesmit viens","")))))))))))</f>
        <v/>
      </c>
      <c r="N5" s="6"/>
      <c r="O5" s="7" t="str">
        <f>IF(K5="","",(IF(K5="Viens",K5&amp;" simts ",K5&amp;" simti ")))</f>
        <v xml:space="preserve">astoņi simti </v>
      </c>
    </row>
    <row r="6" spans="1:15" ht="18.75" x14ac:dyDescent="0.2">
      <c r="A6" s="44" t="s">
        <v>0</v>
      </c>
      <c r="B6" s="44"/>
      <c r="C6" s="44"/>
      <c r="D6" s="44"/>
      <c r="E6" s="44"/>
      <c r="F6" s="44"/>
      <c r="G6" s="44"/>
      <c r="H6" s="44"/>
      <c r="J6" s="6">
        <f>ROUNDDOWN((J2-J3*10000-J4*1000-J5*100)/10,0)</f>
        <v>5</v>
      </c>
      <c r="K6" s="6" t="str">
        <f>IF(J6=1,L6,(IF(J6=2,"div",(IF(J6=3,"trīs",(IF(J6=4,"četr",(IF(J6=5,"piec",(IF(J6=6,"seš",(IF(J6=7,"septiņ",(IF(J6=8,"astoņ",L6)))))))))))))))</f>
        <v>piec</v>
      </c>
      <c r="L6" s="6" t="str">
        <f>IF(J6=9,"deviņ",(IF((J6*10+J7)=10,"desmit",(IF((J6*10+J7)=11,"vienpadsmit",(IF((J6*10+J7)=12,"divpadsmit",(IF((J6*10+J7)=13,"trīspadsmit",(IF((J6*10+J7)=14,"četrpadsmit",(IF((J6*10+J7)=15,"piecpadsmit",M6)))))))))))))</f>
        <v/>
      </c>
      <c r="M6" s="6" t="str">
        <f>IF((J6*10+J7)=16,"Sešpadsmit",(IF((J6*10+J7)=17,"Septiņpadsmit",(IF((J6*10+J7)=18,"Astoņpadsmit",(IF((J6*10+J7)=19,"Deviņpadsmit","")))))))</f>
        <v/>
      </c>
      <c r="N6" s="6"/>
      <c r="O6" s="7" t="str">
        <f>IF(K6="","",(IF(J6=1,K6&amp;"",K6&amp;"desmit ")))</f>
        <v xml:space="preserve">piecdesmit </v>
      </c>
    </row>
    <row r="7" spans="1:15" ht="18.75" x14ac:dyDescent="0.2">
      <c r="A7" s="44" t="s">
        <v>1</v>
      </c>
      <c r="B7" s="44"/>
      <c r="C7" s="44"/>
      <c r="D7" s="44"/>
      <c r="E7" s="44"/>
      <c r="F7" s="44"/>
      <c r="G7" s="44"/>
      <c r="H7" s="44"/>
      <c r="J7" s="6">
        <f>ROUNDDOWN((J2-J3*10000-J4*1000-J5*100-J6*10),0)</f>
        <v>3</v>
      </c>
      <c r="K7" s="6" t="str">
        <f>IF(J6=1," ",(IF(J7=2,"divi",(IF(J7=3,"trīs",(IF(J7=4,"četri",(IF(J7=5,"pieci",(IF(J7=6,"seši",(IF(J7=7,"septiņi",(IF(J7=1,"viens",L7)))))))))))))))</f>
        <v>trīs</v>
      </c>
      <c r="L7" s="6" t="str">
        <f>IF(J7=8,"astoņi",(IF(J7=9,"deviņi",M7)))</f>
        <v/>
      </c>
      <c r="M7" s="6" t="str">
        <f>IF(J7=16,"Sešpadsmit",(IF(J7=17,"Septiņpadsmit",(IF(J7=18,"Astoņpadsmit",(IF(J7=19,"Deviņpadsmit",(IF(J7=20,"Divdesmit",(IF(J7=21,"Divdesmit viens","")))))))))))</f>
        <v/>
      </c>
      <c r="N7" s="6"/>
      <c r="O7" s="7" t="str">
        <f>IF(K7=""," euro ",(IF(K7="Viens",K7&amp;" euro ",K7&amp;" euro ")))</f>
        <v xml:space="preserve">trīs euro </v>
      </c>
    </row>
    <row r="8" spans="1:15" ht="9.75" customHeight="1" x14ac:dyDescent="0.2">
      <c r="A8" s="45"/>
      <c r="B8" s="45"/>
      <c r="C8" s="45"/>
      <c r="D8" s="45"/>
      <c r="E8" s="45"/>
      <c r="F8" s="45"/>
      <c r="G8" s="45"/>
      <c r="H8" s="45"/>
      <c r="J8" s="8">
        <f>((J2-J3*10000-J4*1000-J5*100-J6*10)-J7)*100</f>
        <v>0</v>
      </c>
      <c r="K8" s="6"/>
      <c r="L8" s="6"/>
      <c r="M8" s="6"/>
      <c r="N8" s="6"/>
      <c r="O8" s="7" t="str">
        <f>ROUND(J8,0)&amp;IF(J9=1," cents"," centi")</f>
        <v>0 centi</v>
      </c>
    </row>
    <row r="9" spans="1:15" x14ac:dyDescent="0.2">
      <c r="A9" s="9">
        <f>C10+C11</f>
        <v>12</v>
      </c>
      <c r="B9" s="10" t="s">
        <v>2</v>
      </c>
      <c r="C9" s="10"/>
      <c r="D9" s="10"/>
      <c r="E9" s="10"/>
      <c r="F9" s="10"/>
      <c r="G9" s="10"/>
      <c r="H9" s="10"/>
      <c r="J9" s="6">
        <f>ROUND(J8-(ROUNDDOWN(J8/10,0)*10),0)</f>
        <v>0</v>
      </c>
      <c r="K9" s="6"/>
      <c r="L9" s="6"/>
      <c r="M9" s="6"/>
      <c r="N9" s="6"/>
      <c r="O9" s="7"/>
    </row>
    <row r="10" spans="1:15" x14ac:dyDescent="0.2">
      <c r="A10" s="11"/>
      <c r="B10" s="12" t="s">
        <v>34</v>
      </c>
      <c r="C10" s="13">
        <v>12</v>
      </c>
      <c r="D10" s="13"/>
      <c r="E10" s="13"/>
      <c r="F10" s="13"/>
      <c r="G10" s="13"/>
      <c r="H10" s="14"/>
      <c r="J10" s="6"/>
      <c r="K10" s="6" t="str">
        <f>IF((J2&lt;1),"Nulle lati",O3&amp;O4&amp;O5&amp;O6&amp;O7&amp;O8)</f>
        <v>viens tūkstotis astoņi simti piecdesmit trīs euro 0 centi</v>
      </c>
      <c r="L10" s="6"/>
      <c r="M10" s="6"/>
      <c r="N10" s="6"/>
      <c r="O10" s="7"/>
    </row>
    <row r="11" spans="1:15" hidden="1" x14ac:dyDescent="0.2">
      <c r="A11" s="11"/>
      <c r="B11" s="12"/>
      <c r="C11" s="13"/>
      <c r="D11" s="13"/>
      <c r="E11" s="13"/>
      <c r="F11" s="13"/>
      <c r="G11" s="13"/>
      <c r="H11" s="14"/>
      <c r="J11" s="6"/>
      <c r="K11" s="6" t="str">
        <f>PROPER(LEFT(K10,2))&amp;MID(K10,3,256)</f>
        <v>Viens tūkstotis astoņi simti piecdesmit trīs euro 0 centi</v>
      </c>
      <c r="L11" s="6"/>
      <c r="M11" s="6"/>
      <c r="N11" s="6"/>
      <c r="O11" s="6"/>
    </row>
    <row r="12" spans="1:15" x14ac:dyDescent="0.25">
      <c r="A12" s="9">
        <v>1</v>
      </c>
      <c r="B12" s="9" t="s">
        <v>3</v>
      </c>
      <c r="C12" s="9"/>
      <c r="D12" s="9"/>
      <c r="E12" s="9"/>
      <c r="F12" s="9"/>
      <c r="G12" s="9"/>
      <c r="H12" s="9"/>
      <c r="J12" s="15"/>
      <c r="K12" s="6" t="str">
        <f>PROPER(LEFT(K11,2))&amp;MID(K11,3,256)</f>
        <v>Viens tūkstotis astoņi simti piecdesmit trīs euro 0 centi</v>
      </c>
      <c r="L12" s="15"/>
      <c r="M12" s="15"/>
      <c r="N12" s="15"/>
      <c r="O12" s="15"/>
    </row>
    <row r="13" spans="1:15" x14ac:dyDescent="0.25">
      <c r="A13" s="55" t="s">
        <v>39</v>
      </c>
      <c r="B13" s="55"/>
      <c r="C13" s="55"/>
      <c r="D13" s="55"/>
      <c r="E13" s="55"/>
      <c r="F13" s="55"/>
      <c r="G13" s="55"/>
      <c r="H13" s="55"/>
      <c r="J13" s="15"/>
      <c r="K13" s="6"/>
      <c r="L13" s="15"/>
      <c r="M13" s="15"/>
      <c r="N13" s="15"/>
      <c r="O13" s="15"/>
    </row>
    <row r="14" spans="1:15" x14ac:dyDescent="0.25">
      <c r="A14" s="36"/>
      <c r="B14" s="36"/>
      <c r="C14" s="36"/>
      <c r="D14" s="36"/>
      <c r="E14" s="36"/>
      <c r="F14" s="36"/>
      <c r="G14" s="36"/>
      <c r="H14" s="36"/>
      <c r="J14" s="15"/>
      <c r="K14" s="6"/>
      <c r="L14" s="15"/>
      <c r="M14" s="15"/>
      <c r="N14" s="15"/>
      <c r="O14" s="15"/>
    </row>
    <row r="15" spans="1:15" x14ac:dyDescent="0.2">
      <c r="J15" s="3"/>
      <c r="K15" s="3"/>
      <c r="L15" s="3"/>
      <c r="M15" s="3"/>
      <c r="N15" s="3"/>
      <c r="O15" s="3"/>
    </row>
    <row r="16" spans="1:15" s="17" customFormat="1" x14ac:dyDescent="0.2">
      <c r="A16" s="18" t="s">
        <v>4</v>
      </c>
      <c r="B16" s="18" t="s">
        <v>5</v>
      </c>
      <c r="C16" s="19" t="s">
        <v>6</v>
      </c>
      <c r="D16" s="19" t="s">
        <v>7</v>
      </c>
      <c r="E16" s="19" t="s">
        <v>8</v>
      </c>
      <c r="F16" s="19" t="s">
        <v>9</v>
      </c>
      <c r="G16" s="18" t="s">
        <v>10</v>
      </c>
      <c r="H16" s="18" t="s">
        <v>11</v>
      </c>
      <c r="J16" s="3"/>
      <c r="K16" s="3"/>
      <c r="L16" s="3"/>
      <c r="M16" s="3"/>
      <c r="N16" s="3"/>
      <c r="O16" s="3"/>
    </row>
    <row r="17" spans="1:18" ht="20.100000000000001" customHeight="1" x14ac:dyDescent="0.2">
      <c r="A17" s="1">
        <v>1</v>
      </c>
      <c r="B17" s="1" t="s">
        <v>12</v>
      </c>
      <c r="C17" s="16" t="s">
        <v>13</v>
      </c>
      <c r="D17" s="16">
        <v>1</v>
      </c>
      <c r="E17" s="16" t="s">
        <v>14</v>
      </c>
      <c r="F17" s="16">
        <f>A9+A12</f>
        <v>13</v>
      </c>
      <c r="G17" s="37">
        <v>90</v>
      </c>
      <c r="H17" s="20">
        <f>F17*G17</f>
        <v>1170</v>
      </c>
      <c r="J17" s="3"/>
      <c r="K17" s="3"/>
      <c r="L17" s="3"/>
      <c r="M17" s="3"/>
      <c r="N17" s="3"/>
      <c r="O17" s="3"/>
    </row>
    <row r="18" spans="1:18" ht="20.100000000000001" customHeight="1" x14ac:dyDescent="0.2">
      <c r="A18" s="1">
        <v>2</v>
      </c>
      <c r="B18" s="11" t="s">
        <v>33</v>
      </c>
      <c r="C18" s="16" t="s">
        <v>13</v>
      </c>
      <c r="D18" s="16">
        <v>1</v>
      </c>
      <c r="E18" s="16" t="s">
        <v>14</v>
      </c>
      <c r="F18" s="13">
        <v>1</v>
      </c>
      <c r="G18" s="24">
        <v>55</v>
      </c>
      <c r="H18" s="20">
        <f>G18</f>
        <v>55</v>
      </c>
      <c r="J18" s="3"/>
      <c r="K18" s="3"/>
      <c r="L18" s="3"/>
      <c r="M18" s="3"/>
      <c r="N18" s="3"/>
      <c r="O18" s="3"/>
    </row>
    <row r="19" spans="1:18" ht="20.100000000000001" customHeight="1" x14ac:dyDescent="0.2">
      <c r="A19" s="1">
        <v>3</v>
      </c>
      <c r="B19" s="1" t="s">
        <v>15</v>
      </c>
      <c r="E19" s="16" t="s">
        <v>16</v>
      </c>
      <c r="F19" s="16">
        <v>1</v>
      </c>
      <c r="G19" s="37">
        <v>470</v>
      </c>
      <c r="H19" s="20">
        <f>G19</f>
        <v>470</v>
      </c>
      <c r="J19" s="3"/>
      <c r="K19" s="3"/>
      <c r="L19" s="3"/>
      <c r="M19" s="3"/>
      <c r="N19" s="3"/>
      <c r="O19" s="3"/>
    </row>
    <row r="20" spans="1:18" ht="20.100000000000001" customHeight="1" x14ac:dyDescent="0.2">
      <c r="A20" s="1">
        <v>4</v>
      </c>
      <c r="B20" s="1" t="s">
        <v>40</v>
      </c>
      <c r="E20" s="16" t="s">
        <v>16</v>
      </c>
      <c r="F20" s="16">
        <v>1</v>
      </c>
      <c r="G20" s="37">
        <v>150</v>
      </c>
      <c r="H20" s="20">
        <f>G20</f>
        <v>150</v>
      </c>
      <c r="J20" s="3"/>
      <c r="K20" s="3"/>
      <c r="L20" s="3"/>
      <c r="M20" s="3"/>
      <c r="N20" s="3"/>
      <c r="O20" s="3"/>
    </row>
    <row r="21" spans="1:18" ht="20.100000000000001" customHeight="1" x14ac:dyDescent="0.2">
      <c r="A21" s="1">
        <v>5</v>
      </c>
      <c r="B21" s="38" t="s">
        <v>44</v>
      </c>
      <c r="C21" s="39"/>
      <c r="D21" s="39"/>
      <c r="E21" s="39" t="s">
        <v>14</v>
      </c>
      <c r="F21" s="39">
        <f>A12</f>
        <v>1</v>
      </c>
      <c r="G21" s="40">
        <v>8</v>
      </c>
      <c r="H21" s="41">
        <f>G21</f>
        <v>8</v>
      </c>
      <c r="J21" s="3"/>
      <c r="K21" s="3"/>
      <c r="L21" s="3"/>
      <c r="M21" s="3"/>
      <c r="N21" s="3"/>
      <c r="O21" s="3"/>
    </row>
    <row r="22" spans="1:18" s="9" customFormat="1" ht="20.100000000000001" customHeight="1" x14ac:dyDescent="0.2">
      <c r="B22" s="9" t="s">
        <v>17</v>
      </c>
      <c r="C22" s="17"/>
      <c r="D22" s="17"/>
      <c r="E22" s="17"/>
      <c r="F22" s="17"/>
      <c r="G22" s="17"/>
      <c r="H22" s="20">
        <f>SUM(H17:H21)</f>
        <v>1853</v>
      </c>
      <c r="J22" s="3"/>
      <c r="K22" s="3"/>
      <c r="L22" s="3"/>
      <c r="M22" s="3"/>
      <c r="N22" s="3"/>
      <c r="O22" s="3"/>
    </row>
    <row r="23" spans="1:18" x14ac:dyDescent="0.2">
      <c r="B23" s="21" t="s">
        <v>18</v>
      </c>
      <c r="C23" s="46" t="str">
        <f>K12</f>
        <v>Viens tūkstotis astoņi simti piecdesmit trīs euro 0 centi</v>
      </c>
      <c r="D23" s="46"/>
      <c r="E23" s="46"/>
      <c r="F23" s="46"/>
      <c r="G23" s="46"/>
      <c r="H23" s="46"/>
      <c r="J23" s="3"/>
      <c r="K23" s="3"/>
      <c r="L23" s="3"/>
      <c r="M23" s="3"/>
      <c r="N23" s="3"/>
      <c r="O23" s="3"/>
    </row>
    <row r="24" spans="1:18" x14ac:dyDescent="0.2">
      <c r="I24" s="1" t="s">
        <v>19</v>
      </c>
      <c r="J24" s="3"/>
      <c r="K24" s="3"/>
      <c r="L24" s="3"/>
      <c r="M24" s="3"/>
      <c r="N24" s="3"/>
      <c r="O24" s="3"/>
    </row>
    <row r="25" spans="1:18" x14ac:dyDescent="0.2">
      <c r="B25" s="1" t="s">
        <v>20</v>
      </c>
      <c r="G25" s="16" t="s">
        <v>21</v>
      </c>
      <c r="H25" s="22">
        <f>(H17/F17)+((H19)/(A9))</f>
        <v>129.16666666666666</v>
      </c>
      <c r="I25" s="23" t="e">
        <f>H25*(A9+#REF!)</f>
        <v>#REF!</v>
      </c>
      <c r="J25" s="3"/>
      <c r="K25" s="3"/>
      <c r="L25" s="3"/>
      <c r="M25" s="3"/>
      <c r="N25" s="3"/>
      <c r="O25" s="3"/>
    </row>
    <row r="26" spans="1:18" ht="7.5" customHeight="1" x14ac:dyDescent="0.2">
      <c r="I26" s="23"/>
      <c r="J26" s="3"/>
      <c r="K26" s="3"/>
      <c r="L26" s="3"/>
      <c r="M26" s="3"/>
      <c r="N26" s="3"/>
      <c r="O26" s="3"/>
    </row>
    <row r="27" spans="1:18" x14ac:dyDescent="0.2">
      <c r="B27" s="1" t="s">
        <v>22</v>
      </c>
      <c r="G27" s="16" t="s">
        <v>21</v>
      </c>
      <c r="H27" s="20">
        <f>((H17)/F17)+(H18+H21)</f>
        <v>153</v>
      </c>
      <c r="I27" s="23">
        <f>H27*A12</f>
        <v>153</v>
      </c>
      <c r="J27" s="3"/>
      <c r="K27" s="3"/>
      <c r="L27" s="3"/>
      <c r="M27" s="3"/>
      <c r="N27" s="3"/>
      <c r="O27" s="3"/>
      <c r="P27" s="1" t="s">
        <v>23</v>
      </c>
    </row>
    <row r="28" spans="1:18" x14ac:dyDescent="0.2">
      <c r="B28" s="1" t="s">
        <v>24</v>
      </c>
      <c r="I28" s="23" t="e">
        <f>SUM(I25:I27)</f>
        <v>#REF!</v>
      </c>
      <c r="J28" s="3"/>
      <c r="K28" s="3"/>
      <c r="L28" s="3"/>
      <c r="M28" s="3"/>
      <c r="N28" s="3"/>
      <c r="O28" s="3"/>
      <c r="P28" s="23" t="e">
        <f>H22-I28</f>
        <v>#REF!</v>
      </c>
    </row>
    <row r="29" spans="1:18" x14ac:dyDescent="0.2">
      <c r="B29" s="1" t="s">
        <v>25</v>
      </c>
      <c r="J29" s="3"/>
      <c r="K29" s="3"/>
      <c r="L29" s="3"/>
      <c r="M29" s="3"/>
      <c r="N29" s="3"/>
      <c r="O29" s="3"/>
    </row>
    <row r="30" spans="1:18" x14ac:dyDescent="0.2">
      <c r="B30" s="42"/>
      <c r="C30" s="42"/>
      <c r="D30" s="42"/>
      <c r="E30" s="42"/>
      <c r="F30" s="35"/>
      <c r="H30" s="24"/>
      <c r="I30" s="1">
        <f>H30:H31*F30</f>
        <v>0</v>
      </c>
      <c r="J30" s="2">
        <f>D8</f>
        <v>0</v>
      </c>
      <c r="K30" s="3"/>
      <c r="L30" s="3"/>
      <c r="M30" s="3"/>
      <c r="N30" s="3"/>
      <c r="O30" s="3"/>
    </row>
    <row r="31" spans="1:18" x14ac:dyDescent="0.2">
      <c r="B31" s="47"/>
      <c r="C31" s="47"/>
      <c r="D31" s="47"/>
      <c r="E31" s="47"/>
      <c r="F31" s="25"/>
      <c r="G31" s="14"/>
      <c r="H31" s="22"/>
      <c r="I31" s="1">
        <f>H31*A9</f>
        <v>0</v>
      </c>
      <c r="J31" s="4">
        <v>0</v>
      </c>
      <c r="K31" s="5"/>
      <c r="L31" s="5"/>
      <c r="M31" s="5"/>
      <c r="N31" s="5"/>
      <c r="O31" s="5"/>
      <c r="R31" s="23"/>
    </row>
    <row r="32" spans="1:18" x14ac:dyDescent="0.2">
      <c r="B32" s="52"/>
      <c r="C32" s="52"/>
      <c r="D32" s="52"/>
      <c r="E32" s="52"/>
      <c r="F32" s="52"/>
      <c r="G32" s="52"/>
      <c r="H32" s="52"/>
      <c r="I32" s="1">
        <f>SUM(I30:I31)</f>
        <v>0</v>
      </c>
      <c r="J32" s="4"/>
      <c r="K32" s="5"/>
      <c r="L32" s="5"/>
      <c r="M32" s="5"/>
      <c r="N32" s="5"/>
      <c r="O32" s="5"/>
    </row>
    <row r="33" spans="1:17" x14ac:dyDescent="0.25">
      <c r="A33" s="27" t="s">
        <v>4</v>
      </c>
      <c r="B33" s="28" t="s">
        <v>28</v>
      </c>
      <c r="C33" s="29"/>
      <c r="D33" s="29"/>
      <c r="E33" s="28" t="s">
        <v>29</v>
      </c>
      <c r="F33" s="53" t="s">
        <v>10</v>
      </c>
      <c r="G33" s="53"/>
      <c r="H33" s="28" t="s">
        <v>30</v>
      </c>
    </row>
    <row r="34" spans="1:17" x14ac:dyDescent="0.25">
      <c r="A34" s="1">
        <v>1</v>
      </c>
      <c r="B34" s="52" t="s">
        <v>31</v>
      </c>
      <c r="C34" s="52"/>
      <c r="D34" s="52"/>
      <c r="E34" s="13" t="s">
        <v>21</v>
      </c>
      <c r="F34" s="54">
        <v>70</v>
      </c>
      <c r="G34" s="54"/>
      <c r="H34" s="30">
        <f>F34*A9</f>
        <v>840</v>
      </c>
    </row>
    <row r="35" spans="1:17" x14ac:dyDescent="0.25">
      <c r="A35" s="1">
        <v>2</v>
      </c>
      <c r="B35" s="47" t="s">
        <v>26</v>
      </c>
      <c r="C35" s="47"/>
      <c r="D35" s="47"/>
      <c r="E35" s="14" t="s">
        <v>21</v>
      </c>
      <c r="F35" s="48">
        <f>H25-F34</f>
        <v>59.166666666666657</v>
      </c>
      <c r="G35" s="48"/>
      <c r="H35" s="30">
        <f>F35*A9</f>
        <v>709.99999999999989</v>
      </c>
    </row>
    <row r="36" spans="1:17" x14ac:dyDescent="0.25">
      <c r="A36" s="1">
        <v>3</v>
      </c>
      <c r="B36" s="49" t="s">
        <v>42</v>
      </c>
      <c r="C36" s="49"/>
      <c r="D36" s="49"/>
      <c r="E36" s="31" t="s">
        <v>21</v>
      </c>
      <c r="F36" s="50">
        <f>H27*A12+G20</f>
        <v>303</v>
      </c>
      <c r="G36" s="50"/>
      <c r="H36" s="32">
        <f>F36</f>
        <v>303</v>
      </c>
    </row>
    <row r="37" spans="1:17" x14ac:dyDescent="0.25">
      <c r="B37" s="51" t="s">
        <v>32</v>
      </c>
      <c r="C37" s="51"/>
      <c r="D37" s="51"/>
      <c r="E37" s="11"/>
      <c r="F37" s="11"/>
      <c r="G37" s="13"/>
      <c r="H37" s="33">
        <f>SUM(H34:H36)</f>
        <v>1853</v>
      </c>
      <c r="I37" s="34">
        <f>H22-H37</f>
        <v>0</v>
      </c>
      <c r="Q37" s="23"/>
    </row>
    <row r="38" spans="1:17" x14ac:dyDescent="0.2">
      <c r="B38" s="42"/>
      <c r="C38" s="42"/>
      <c r="D38" s="42"/>
      <c r="E38" s="42"/>
      <c r="F38" s="42"/>
      <c r="G38" s="42"/>
      <c r="H38" s="42"/>
      <c r="J38" s="4"/>
      <c r="K38" s="5"/>
      <c r="L38" s="5"/>
      <c r="M38" s="5"/>
      <c r="N38" s="5"/>
      <c r="O38" s="5"/>
    </row>
    <row r="39" spans="1:17" x14ac:dyDescent="0.2">
      <c r="B39" s="43"/>
      <c r="C39" s="43"/>
      <c r="D39" s="43"/>
      <c r="E39" s="43"/>
      <c r="F39" s="43"/>
      <c r="G39" s="43"/>
      <c r="H39" s="43"/>
      <c r="J39" s="4"/>
      <c r="K39" s="5"/>
      <c r="L39" s="5"/>
      <c r="M39" s="5"/>
      <c r="N39" s="5"/>
      <c r="O39" s="5"/>
    </row>
    <row r="40" spans="1:17" x14ac:dyDescent="0.2">
      <c r="B40" s="1" t="s">
        <v>27</v>
      </c>
      <c r="J40" s="26"/>
      <c r="K40" s="6"/>
      <c r="L40" s="6"/>
      <c r="M40" s="6"/>
      <c r="N40" s="6"/>
      <c r="O40" s="6"/>
    </row>
    <row r="41" spans="1:17" x14ac:dyDescent="0.2">
      <c r="B41" s="1" t="s">
        <v>35</v>
      </c>
      <c r="J41" s="6">
        <f>ROUNDDOWN(J31/10000,0)</f>
        <v>0</v>
      </c>
      <c r="K41" s="6" t="str">
        <f>IF(J41=1,L41,(IF(J41=2,"div",(IF(J41=3,"trīs",(IF(J41=4,"četr",(IF(J41=5,"piec",(IF(J41=6,"seš",(IF(J41=7,"septiņ",(IF(J41=8,"astoņ",L41)))))))))))))))</f>
        <v/>
      </c>
      <c r="L41" s="6" t="str">
        <f>IF(J41=9,"deviņ",(IF((J41*10+J42)=10,"desmit",(IF((J41*10+J42)=11,"vienpadsmit",(IF((J41*10+J42)=12,"divpadsmit",(IF((J41*10+J42)=13,"trīspadsmit",(IF((J41*10+J42)=14,"četrpadsmit",(IF((J41*10+J42)=15,"piecpadsmit",M41)))))))))))))</f>
        <v/>
      </c>
      <c r="M41" s="6" t="str">
        <f>IF((J41*10+J42)=16,"Sešpadsmit",(IF((J41*10+J42)=17,"Septiņpadsmit",(IF((J41*10+J42)=18,"Astoņpadsmit",(IF((J41*10+J42)=19,"Deviņpadsmit","")))))))</f>
        <v/>
      </c>
      <c r="N41" s="6"/>
      <c r="O41" s="7" t="str">
        <f>IF(K41="","",IF(J41=1,K41&amp;"",K41&amp;"desmit"))</f>
        <v/>
      </c>
    </row>
    <row r="42" spans="1:17" x14ac:dyDescent="0.2">
      <c r="B42" s="1" t="s">
        <v>36</v>
      </c>
      <c r="J42" s="6">
        <f>ROUNDDOWN((J31-J41*10000)/1000,0)</f>
        <v>0</v>
      </c>
      <c r="K42" s="6" t="str">
        <f>IF(J41=1,"",(IF(J42=2,"divi",(IF(J42=3,"trīs",(IF(J42=4,"četri",(IF(J42=5,"pieci",(IF(J42=6,"seši",(IF(J42=7,"septiņi",(IF(J42=1,"viens",L42)))))))))))))))</f>
        <v/>
      </c>
      <c r="L42" s="6" t="str">
        <f>IF(J42=8,"astoņi",(IF(J42=9,"deviņi",(IF(J42=10,"desmit",(IF(J42=11,"vienpadsmit",(IF(J42=12,"divpadsmit",(IF(J42=13,"trīspadsmit",(IF(J42=14,"četrpadsmit",(IF(J42=15,"piecpadsmit",M42)))))))))))))))</f>
        <v/>
      </c>
      <c r="M42" s="6" t="str">
        <f>IF(J42=15,"Piecpadsmit",(IF(J42=17,"Septiņpadsmit",(IF(J42=18,"Astoņpadsmit",(IF(J42=19,"Deviņpadsmit",(IF(J42=20,"Divdesmit",(IF(J42=16,"Sešpadsmit","")))))))))))</f>
        <v/>
      </c>
      <c r="N42" s="6"/>
      <c r="O42" s="7" t="str">
        <f>IF(K42&lt;&gt;"",(IF(K42="Viens",K42&amp;" tūkstotis ",K42&amp;" tūkstoši ")),IF(K41&lt;&gt;""," tūkstoši ",""))</f>
        <v/>
      </c>
    </row>
    <row r="43" spans="1:17" x14ac:dyDescent="0.2">
      <c r="B43" s="1" t="s">
        <v>45</v>
      </c>
      <c r="J43" s="6">
        <f>ROUNDDOWN((J31-J41*10000-J42*1000)/100,0)</f>
        <v>0</v>
      </c>
      <c r="K43" s="6" t="str">
        <f>IF(J43&gt;=10,M43,(IF(J43=2,"divi",(IF(J43=3,"trīs",(IF(J43=4,"četri",(IF(J43=5,"pieci",(IF(J43=6,"seši",(IF(J43=7,"septiņi",(IF(J43=1,"viens",L43)))))))))))))))</f>
        <v/>
      </c>
      <c r="L43" s="6" t="str">
        <f>IF(J43=8,"astoņi",(IF(J43=9,"deviņi",M43)))</f>
        <v/>
      </c>
      <c r="M43" s="6" t="str">
        <f>IF(J43=16,"Sešpadsmit",(IF(J43=17,"Septiņpadsmit",(IF(J43=18,"Astoņpadsmit",(IF(J43=19,"Deviņpadsmit",(IF(J43=20,"Divdesmit",(IF(J43=21,"Divdesmit viens","")))))))))))</f>
        <v/>
      </c>
      <c r="N43" s="6"/>
      <c r="O43" s="7" t="str">
        <f>IF(K43="","",(IF(K43="Viens",K43&amp;" simts ",K43&amp;" simti ")))</f>
        <v/>
      </c>
    </row>
    <row r="44" spans="1:17" x14ac:dyDescent="0.2">
      <c r="J44" s="6">
        <f>ROUNDDOWN((J31-J41*10000-J42*1000-J43*100)/10,0)</f>
        <v>0</v>
      </c>
      <c r="K44" s="6" t="str">
        <f>IF(J44=1,L44,(IF(J44=2,"div",(IF(J44=3,"trīs",(IF(J44=4,"četr",(IF(J44=5,"piec",(IF(J44=6,"seš",(IF(J44=7,"septiņ",(IF(J44=8,"astoņ",L44)))))))))))))))</f>
        <v/>
      </c>
      <c r="L44" s="6" t="str">
        <f>IF(J44=9,"deviņ",(IF((J44*10+J45)=10,"desmit",(IF((J44*10+J45)=11,"vienpadsmit",(IF((J44*10+J45)=12,"divpadsmit",(IF((J44*10+J45)=13,"trīspadsmit",(IF((J44*10+J45)=14,"četrpadsmit",(IF((J44*10+J45)=15,"piecpadsmit",M44)))))))))))))</f>
        <v/>
      </c>
      <c r="M44" s="6" t="str">
        <f>IF((J44*10+J45)=16,"Sešpadsmit",(IF((J44*10+J45)=17,"Septiņpadsmit",(IF((J44*10+J45)=18,"Astoņpadsmit",(IF((J44*10+J45)=19,"Deviņpadsmit","")))))))</f>
        <v/>
      </c>
      <c r="N44" s="6"/>
      <c r="O44" s="7" t="str">
        <f>IF(K44="","",(IF(J44=1,K44&amp;"",K44&amp;"desmit ")))</f>
        <v/>
      </c>
    </row>
    <row r="45" spans="1:17" x14ac:dyDescent="0.2">
      <c r="J45" s="6">
        <f>ROUNDDOWN((J31-J41*10000-J42*1000-J43*100-J44*10),0)</f>
        <v>0</v>
      </c>
      <c r="K45" s="6" t="str">
        <f>IF(J44=1," ",(IF(J45=2,"divi",(IF(J45=3,"trīs",(IF(J45=4,"četri",(IF(J45=5,"pieci",(IF(J45=6,"seši",(IF(J45=7,"septiņi",(IF(J45=1,"viens",L45)))))))))))))))</f>
        <v/>
      </c>
      <c r="L45" s="6" t="str">
        <f>IF(J45=8,"astoņi",(IF(J45=9,"deviņi",M45)))</f>
        <v/>
      </c>
      <c r="M45" s="6" t="str">
        <f>IF(J45=16,"Sešpadsmit",(IF(J45=17,"Septiņpadsmit",(IF(J45=18,"Astoņpadsmit",(IF(J45=19,"Deviņpadsmit",(IF(J45=20,"Divdesmit",(IF(J45=21,"Divdesmit viens","")))))))))))</f>
        <v/>
      </c>
      <c r="N45" s="6"/>
      <c r="O45" s="7" t="str">
        <f>IF(K45=""," euro ",(IF(K45="Viens",K45&amp;" euro ",K45&amp;" euro ")))</f>
        <v xml:space="preserve"> euro </v>
      </c>
    </row>
    <row r="46" spans="1:17" x14ac:dyDescent="0.2">
      <c r="J46" s="8">
        <f>((J31-J41*10000-J42*1000-J43*100-J44*10)-J45)*100</f>
        <v>0</v>
      </c>
      <c r="K46" s="6"/>
      <c r="L46" s="6"/>
      <c r="M46" s="6"/>
      <c r="N46" s="6"/>
      <c r="O46" s="7" t="str">
        <f>ROUND(J46,0)&amp;IF(J47=1," centi"," centi")</f>
        <v>0 centi</v>
      </c>
    </row>
    <row r="47" spans="1:17" x14ac:dyDescent="0.2">
      <c r="J47" s="6">
        <f>ROUND(J46-(ROUNDDOWN(J46/10,0)*10),0)</f>
        <v>0</v>
      </c>
      <c r="K47" s="6"/>
      <c r="L47" s="6"/>
      <c r="M47" s="6"/>
      <c r="N47" s="6"/>
      <c r="O47" s="7"/>
    </row>
    <row r="48" spans="1:17" x14ac:dyDescent="0.2">
      <c r="J48" s="6"/>
      <c r="K48" s="6" t="str">
        <f>IF((J31&lt;1),"Nulle euro",O41&amp;O42&amp;O43&amp;O44&amp;O45&amp;O46)</f>
        <v>Nulle euro</v>
      </c>
      <c r="L48" s="6"/>
      <c r="M48" s="6"/>
      <c r="N48" s="6"/>
      <c r="O48" s="7"/>
    </row>
    <row r="49" spans="10:15" x14ac:dyDescent="0.2">
      <c r="J49" s="6"/>
      <c r="K49" s="6"/>
      <c r="L49" s="6"/>
      <c r="M49" s="6"/>
      <c r="N49" s="6"/>
      <c r="O49" s="6"/>
    </row>
    <row r="50" spans="10:15" x14ac:dyDescent="0.2">
      <c r="J50" s="6"/>
      <c r="K50" s="6" t="str">
        <f>PROPER(LEFT(K48,2))&amp;MID(K48,3,256)</f>
        <v>Nulle euro</v>
      </c>
      <c r="L50" s="6"/>
      <c r="M50" s="6"/>
      <c r="N50" s="6"/>
      <c r="O50" s="6"/>
    </row>
    <row r="51" spans="10:15" x14ac:dyDescent="0.2">
      <c r="J51" s="6"/>
      <c r="K51" s="6" t="str">
        <f>PROPER(LEFT(K50,2))&amp;MID(K50,3,256)</f>
        <v>Nulle euro</v>
      </c>
      <c r="L51" s="6"/>
      <c r="M51" s="6"/>
      <c r="N51" s="6"/>
      <c r="O51" s="6"/>
    </row>
  </sheetData>
  <mergeCells count="23">
    <mergeCell ref="A6:H6"/>
    <mergeCell ref="F33:G33"/>
    <mergeCell ref="B34:D34"/>
    <mergeCell ref="F34:G34"/>
    <mergeCell ref="A13:H13"/>
    <mergeCell ref="A1:H1"/>
    <mergeCell ref="A2:H2"/>
    <mergeCell ref="A3:H3"/>
    <mergeCell ref="A4:H4"/>
    <mergeCell ref="A5:H5"/>
    <mergeCell ref="B38:H38"/>
    <mergeCell ref="B39:H39"/>
    <mergeCell ref="A7:H7"/>
    <mergeCell ref="A8:H8"/>
    <mergeCell ref="C23:H23"/>
    <mergeCell ref="B35:D35"/>
    <mergeCell ref="F35:G35"/>
    <mergeCell ref="B36:D36"/>
    <mergeCell ref="F36:G36"/>
    <mergeCell ref="B37:D37"/>
    <mergeCell ref="B30:E30"/>
    <mergeCell ref="B31:E31"/>
    <mergeCell ref="B32:H32"/>
  </mergeCells>
  <pageMargins left="0.31" right="0.11" top="0.37" bottom="0.17" header="0.18" footer="0.16"/>
  <pageSetup paperSize="9" orientation="portrait" r:id="rId1"/>
  <headerFooter>
    <oddHeader>&amp;RPielikums Nr.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Projekts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Santa Čingule</cp:lastModifiedBy>
  <cp:lastPrinted>2023-07-13T10:20:21Z</cp:lastPrinted>
  <dcterms:created xsi:type="dcterms:W3CDTF">2019-06-03T12:04:06Z</dcterms:created>
  <dcterms:modified xsi:type="dcterms:W3CDTF">2023-07-13T11:14:31Z</dcterms:modified>
</cp:coreProperties>
</file>