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santa.cingule\makonis.limbazzunovads.lv\Pieprasījumi\Pievienot komitejās\19.07.2023\"/>
    </mc:Choice>
  </mc:AlternateContent>
  <xr:revisionPtr revIDLastSave="0" documentId="8_{65972F64-4ADD-4475-A070-A388A582A0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ojekts 202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F23" i="1"/>
  <c r="H26" i="1" l="1"/>
  <c r="A9" i="1" l="1"/>
  <c r="H43" i="1" l="1"/>
  <c r="F22" i="1"/>
  <c r="H22" i="1" s="1"/>
  <c r="F24" i="1"/>
  <c r="F37" i="1" l="1"/>
  <c r="H24" i="1" l="1"/>
  <c r="H40" i="1" l="1"/>
  <c r="F45" i="1" s="1"/>
  <c r="H32" i="1"/>
  <c r="I37" i="1"/>
  <c r="K58" i="1"/>
  <c r="K60" i="1" s="1"/>
  <c r="K61" i="1" s="1"/>
  <c r="J51" i="1"/>
  <c r="J37" i="1"/>
  <c r="F28" i="1"/>
  <c r="H28" i="1" s="1"/>
  <c r="H25" i="1"/>
  <c r="H34" i="1" s="1"/>
  <c r="J52" i="1" l="1"/>
  <c r="H45" i="1" l="1"/>
  <c r="H38" i="1"/>
  <c r="F46" i="1"/>
  <c r="H46" i="1" s="1"/>
  <c r="H29" i="1"/>
  <c r="M52" i="1"/>
  <c r="L52" i="1" s="1"/>
  <c r="K52" i="1" s="1"/>
  <c r="M51" i="1"/>
  <c r="L51" i="1" s="1"/>
  <c r="K51" i="1" s="1"/>
  <c r="O51" i="1" s="1"/>
  <c r="J53" i="1"/>
  <c r="F44" i="1" l="1"/>
  <c r="J1" i="1"/>
  <c r="J2" i="1" s="1"/>
  <c r="J3" i="1" s="1"/>
  <c r="I32" i="1"/>
  <c r="I38" i="1"/>
  <c r="I41" i="1" s="1"/>
  <c r="O52" i="1"/>
  <c r="I34" i="1"/>
  <c r="M53" i="1"/>
  <c r="L53" i="1" s="1"/>
  <c r="K53" i="1" s="1"/>
  <c r="O53" i="1" s="1"/>
  <c r="J54" i="1"/>
  <c r="J55" i="1" s="1"/>
  <c r="H44" i="1" l="1"/>
  <c r="H47" i="1" s="1"/>
  <c r="I35" i="1"/>
  <c r="P35" i="1" s="1"/>
  <c r="M55" i="1"/>
  <c r="L55" i="1" s="1"/>
  <c r="K55" i="1" s="1"/>
  <c r="O55" i="1" s="1"/>
  <c r="M54" i="1"/>
  <c r="L54" i="1" s="1"/>
  <c r="K54" i="1" s="1"/>
  <c r="O54" i="1" s="1"/>
  <c r="J56" i="1"/>
  <c r="J4" i="1"/>
  <c r="J5" i="1" s="1"/>
  <c r="J6" i="1" s="1"/>
  <c r="I47" i="1" l="1"/>
  <c r="R38" i="1"/>
  <c r="M3" i="1"/>
  <c r="L3" i="1" s="1"/>
  <c r="K3" i="1" s="1"/>
  <c r="O3" i="1" s="1"/>
  <c r="J7" i="1"/>
  <c r="J8" i="1" s="1"/>
  <c r="M4" i="1"/>
  <c r="L4" i="1" s="1"/>
  <c r="K4" i="1" s="1"/>
  <c r="J57" i="1"/>
  <c r="O56" i="1" s="1"/>
  <c r="M5" i="1"/>
  <c r="L5" i="1" s="1"/>
  <c r="K5" i="1" s="1"/>
  <c r="O5" i="1" s="1"/>
  <c r="O4" i="1" l="1"/>
  <c r="J9" i="1"/>
  <c r="O8" i="1" s="1"/>
  <c r="M7" i="1"/>
  <c r="L7" i="1" s="1"/>
  <c r="K7" i="1" s="1"/>
  <c r="O7" i="1" s="1"/>
  <c r="M6" i="1"/>
  <c r="L6" i="1" s="1"/>
  <c r="K6" i="1" s="1"/>
  <c r="O6" i="1" s="1"/>
  <c r="K10" i="1" l="1"/>
  <c r="K11" i="1" s="1"/>
  <c r="K12" i="1" l="1"/>
  <c r="C30" i="1" s="1"/>
</calcChain>
</file>

<file path=xl/sharedStrings.xml><?xml version="1.0" encoding="utf-8"?>
<sst xmlns="http://schemas.openxmlformats.org/spreadsheetml/2006/main" count="71" uniqueCount="54">
  <si>
    <t>"European Kids Athletics Games"</t>
  </si>
  <si>
    <t>Starptautiskās sacensības vieglatlētikā</t>
  </si>
  <si>
    <t>Brno, Čehija</t>
  </si>
  <si>
    <t>Izdevumu tāme</t>
  </si>
  <si>
    <t>PROJEKTS</t>
  </si>
  <si>
    <t>Sportisti</t>
  </si>
  <si>
    <t>Treneri</t>
  </si>
  <si>
    <t>Nr.</t>
  </si>
  <si>
    <t>Pozīcija</t>
  </si>
  <si>
    <t>Mērv 1</t>
  </si>
  <si>
    <t>Daudz 1</t>
  </si>
  <si>
    <t>Mērv 2</t>
  </si>
  <si>
    <t>Daudz 2</t>
  </si>
  <si>
    <t>Cena</t>
  </si>
  <si>
    <t>Summa</t>
  </si>
  <si>
    <t>dienas</t>
  </si>
  <si>
    <t>pers</t>
  </si>
  <si>
    <t>Autotransporta īre</t>
  </si>
  <si>
    <t>gb</t>
  </si>
  <si>
    <t>Apdrošināšana treneriem</t>
  </si>
  <si>
    <t>KOPĀ</t>
  </si>
  <si>
    <t>Summa vārdiem:</t>
  </si>
  <si>
    <t>Pārbaude:</t>
  </si>
  <si>
    <t>Dalības maksa vienam sportistam</t>
  </si>
  <si>
    <t>EUR</t>
  </si>
  <si>
    <t xml:space="preserve">Dalības maksa vienam trenerim: naktsmītnes </t>
  </si>
  <si>
    <t>Jābūt nullei:</t>
  </si>
  <si>
    <t xml:space="preserve">ceļā, naktsmītnes, ēdināšanas izdevumi, dienas </t>
  </si>
  <si>
    <t xml:space="preserve">nauda, apdrošināšana </t>
  </si>
  <si>
    <t>Vecāku līdzfinansējums vienam audzēknim:</t>
  </si>
  <si>
    <t>SAGATAVOJA:</t>
  </si>
  <si>
    <t>naktis</t>
  </si>
  <si>
    <t>Plānotie ieņēmumi:</t>
  </si>
  <si>
    <t>Valūta</t>
  </si>
  <si>
    <t>Kopā</t>
  </si>
  <si>
    <t>Limbažu novada pašvaldības līdzfinansējums 1 audzēknim:</t>
  </si>
  <si>
    <t>Plānotie ieņēmumi KOPĀ:</t>
  </si>
  <si>
    <t>Naktsmītnes ceļā</t>
  </si>
  <si>
    <t>Sporta skolas budžets treneriem</t>
  </si>
  <si>
    <t>Pārbaude</t>
  </si>
  <si>
    <t xml:space="preserve">Limbaži: </t>
  </si>
  <si>
    <t xml:space="preserve">Salacgrīva: </t>
  </si>
  <si>
    <t>Limbažu novada līdzfiansējums vienam audzēknim</t>
  </si>
  <si>
    <t>Limbažu novada Sporta skolas</t>
  </si>
  <si>
    <t>direktores vietniece I.Dubulte</t>
  </si>
  <si>
    <t xml:space="preserve">Ginta Teko, Agris Ķirsis, Astrīda T. Gromova </t>
  </si>
  <si>
    <t>Līdzbraucējs</t>
  </si>
  <si>
    <t>Naktsmītnes, ēdināšana treneriem, līdzbraucējam</t>
  </si>
  <si>
    <t>Naktsmītnes, ēdināšanas izdevumi sportistiem</t>
  </si>
  <si>
    <t>Dienas nauda treneriem (31.08.; 06.09.)</t>
  </si>
  <si>
    <t>2023.gada 31.augusts-6.septembris</t>
  </si>
  <si>
    <t>Līdzbraucēj (vecāks)</t>
  </si>
  <si>
    <t>13.07.2023.</t>
  </si>
  <si>
    <t>Līdzbraucējs (vecāks)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</si>
</sst>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14" x14ac:knownFonts="1">
    <font>
      <sz val="11"/>
      <color theme="1"/>
      <name val="Calibri"/>
      <family val="2"/>
      <charset val="186"/>
      <scheme val="minor"/>
    </font>
    <font>
      <b/>
      <sz val="14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indexed="10"/>
      <name val="Arial"/>
      <family val="2"/>
      <charset val="186"/>
    </font>
    <font>
      <b/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b/>
      <sz val="10.5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b/>
      <i/>
      <sz val="12"/>
      <name val="Times New Roman"/>
      <family val="1"/>
      <charset val="186"/>
    </font>
    <font>
      <b/>
      <i/>
      <sz val="10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9">
    <xf numFmtId="0" fontId="0" fillId="0" borderId="0" xfId="0"/>
    <xf numFmtId="0" fontId="2" fillId="0" borderId="0" xfId="0" applyFont="1" applyAlignment="1">
      <alignment vertical="center"/>
    </xf>
    <xf numFmtId="2" fontId="3" fillId="0" borderId="0" xfId="0" applyNumberFormat="1" applyFont="1"/>
    <xf numFmtId="0" fontId="3" fillId="0" borderId="0" xfId="0" applyFont="1"/>
    <xf numFmtId="2" fontId="3" fillId="0" borderId="0" xfId="1" applyNumberFormat="1" applyFont="1" applyProtection="1">
      <protection hidden="1"/>
    </xf>
    <xf numFmtId="0" fontId="3" fillId="0" borderId="0" xfId="1" applyFont="1" applyProtection="1">
      <protection hidden="1"/>
    </xf>
    <xf numFmtId="0" fontId="4" fillId="0" borderId="0" xfId="1"/>
    <xf numFmtId="0" fontId="5" fillId="0" borderId="0" xfId="1" applyFont="1"/>
    <xf numFmtId="164" fontId="4" fillId="0" borderId="0" xfId="1" applyNumberForma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2" fontId="7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left" vertical="center"/>
    </xf>
    <xf numFmtId="2" fontId="4" fillId="0" borderId="0" xfId="1" applyNumberFormat="1"/>
    <xf numFmtId="0" fontId="6" fillId="2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2" fontId="12" fillId="0" borderId="0" xfId="0" applyNumberFormat="1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2" fontId="12" fillId="0" borderId="1" xfId="0" applyNumberFormat="1" applyFont="1" applyBorder="1" applyAlignment="1">
      <alignment vertical="center"/>
    </xf>
    <xf numFmtId="2" fontId="12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vertical="center"/>
    </xf>
    <xf numFmtId="1" fontId="8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2" fontId="8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/>
    </xf>
    <xf numFmtId="2" fontId="8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</cellXfs>
  <cellStyles count="2">
    <cellStyle name="Normal_rekins" xfId="1" xr:uid="{00000000-0005-0000-0000-000000000000}"/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1"/>
  <sheetViews>
    <sheetView tabSelected="1" topLeftCell="A13" zoomScaleNormal="100" workbookViewId="0">
      <selection activeCell="W26" sqref="W26"/>
    </sheetView>
  </sheetViews>
  <sheetFormatPr defaultRowHeight="15.75" x14ac:dyDescent="0.25"/>
  <cols>
    <col min="1" max="1" width="3.85546875" style="1" customWidth="1"/>
    <col min="2" max="2" width="42.85546875" style="1" customWidth="1"/>
    <col min="3" max="3" width="6.85546875" style="17" customWidth="1"/>
    <col min="4" max="4" width="7.85546875" style="17" customWidth="1"/>
    <col min="5" max="6" width="7.5703125" style="17" customWidth="1"/>
    <col min="7" max="7" width="8.140625" style="17" customWidth="1"/>
    <col min="8" max="8" width="14" style="18" customWidth="1"/>
    <col min="9" max="9" width="0" style="1" hidden="1" customWidth="1"/>
    <col min="10" max="14" width="9.140625" style="1" hidden="1" customWidth="1"/>
    <col min="15" max="15" width="9.85546875" style="1" hidden="1" customWidth="1"/>
    <col min="16" max="16" width="9.140625" style="1" hidden="1" customWidth="1"/>
    <col min="17" max="16384" width="9.140625" style="1"/>
  </cols>
  <sheetData>
    <row r="1" spans="1:15" ht="18.75" x14ac:dyDescent="0.2">
      <c r="A1" s="45" t="s">
        <v>0</v>
      </c>
      <c r="B1" s="45"/>
      <c r="C1" s="45"/>
      <c r="D1" s="45"/>
      <c r="E1" s="45"/>
      <c r="F1" s="45"/>
      <c r="G1" s="45"/>
      <c r="H1" s="45"/>
      <c r="J1" s="2">
        <f>H29</f>
        <v>11124</v>
      </c>
      <c r="K1" s="3"/>
      <c r="L1" s="3"/>
      <c r="M1" s="3"/>
      <c r="N1" s="3"/>
      <c r="O1" s="3"/>
    </row>
    <row r="2" spans="1:15" ht="18.75" x14ac:dyDescent="0.2">
      <c r="A2" s="45" t="s">
        <v>1</v>
      </c>
      <c r="B2" s="45"/>
      <c r="C2" s="45"/>
      <c r="D2" s="45"/>
      <c r="E2" s="45"/>
      <c r="F2" s="45"/>
      <c r="G2" s="45"/>
      <c r="H2" s="45"/>
      <c r="J2" s="4">
        <f>J1</f>
        <v>11124</v>
      </c>
      <c r="K2" s="5"/>
      <c r="L2" s="5"/>
      <c r="M2" s="5"/>
      <c r="N2" s="5"/>
      <c r="O2" s="5"/>
    </row>
    <row r="3" spans="1:15" ht="18.75" x14ac:dyDescent="0.2">
      <c r="A3" s="45" t="s">
        <v>2</v>
      </c>
      <c r="B3" s="45"/>
      <c r="C3" s="45"/>
      <c r="D3" s="45"/>
      <c r="E3" s="45"/>
      <c r="F3" s="45"/>
      <c r="G3" s="45"/>
      <c r="H3" s="45"/>
      <c r="J3" s="6">
        <f>ROUNDDOWN(J2/10000,0)</f>
        <v>1</v>
      </c>
      <c r="K3" s="6" t="str">
        <f>IF(J3=1,L3,(IF(J3=2,"div",(IF(J3=3,"trīs",(IF(J3=4,"četr",(IF(J3=5,"piec",(IF(J3=6,"seš",(IF(J3=7,"septiņ",(IF(J3=8,"astoņ",L3)))))))))))))))</f>
        <v>vienpadsmit</v>
      </c>
      <c r="L3" s="6" t="str">
        <f>IF(J3=9,"deviņ",(IF((J3*10+J4)=10,"desmit",(IF((J3*10+J4)=11,"vienpadsmit",(IF((J3*10+J4)=12,"divpadsmit",(IF((J3*10+J4)=13,"trīspadsmit",(IF((J3*10+J4)=14,"četrpadsmit",(IF((J3*10+J4)=15,"piecpadsmit",M3)))))))))))))</f>
        <v>vienpadsmit</v>
      </c>
      <c r="M3" s="6" t="str">
        <f>IF((J3*10+J4)=16,"Sešpadsmit",(IF((J3*10+J4)=17,"Septiņpadsmit",(IF((J3*10+J4)=18,"Astoņpadsmit",(IF((J3*10+J4)=19,"Deviņpadsmit","")))))))</f>
        <v/>
      </c>
      <c r="N3" s="6"/>
      <c r="O3" s="7" t="str">
        <f>IF(K3="","",IF(J3=1,K3&amp;"",K3&amp;"desmit"))</f>
        <v>vienpadsmit</v>
      </c>
    </row>
    <row r="4" spans="1:15" ht="18.75" x14ac:dyDescent="0.2">
      <c r="A4" s="45" t="s">
        <v>50</v>
      </c>
      <c r="B4" s="45"/>
      <c r="C4" s="45"/>
      <c r="D4" s="45"/>
      <c r="E4" s="45"/>
      <c r="F4" s="45"/>
      <c r="G4" s="45"/>
      <c r="H4" s="45"/>
      <c r="J4" s="6">
        <f>ROUNDDOWN((J2-J3*10000)/1000,0)</f>
        <v>1</v>
      </c>
      <c r="K4" s="6" t="str">
        <f>IF(J3=1,"",(IF(J4=2,"divi",(IF(J4=3,"trīs",(IF(J4=4,"četri",(IF(J4=5,"pieci",(IF(J4=6,"seši",(IF(J4=7,"septiņi",(IF(J4=1,"viens",L4)))))))))))))))</f>
        <v/>
      </c>
      <c r="L4" s="6" t="str">
        <f>IF(J4=8,"astoņi",(IF(J4=9,"deviņi",(IF(J4=10,"desmit",(IF(J4=11,"vienpadsmit",(IF(J4=12,"divpadsmit",(IF(J4=13,"trīspadsmit",(IF(J4=14,"četrpadsmit",(IF(J4=15,"piecpadsmit",M4)))))))))))))))</f>
        <v/>
      </c>
      <c r="M4" s="6" t="str">
        <f>IF(J4=15,"Piecpadsmit",(IF(J4=17,"Septiņpadsmit",(IF(J4=18,"Astoņpadsmit",(IF(J4=19,"Deviņpadsmit",(IF(J4=20,"Divdesmit",(IF(J4=16,"Sešpadsmit","")))))))))))</f>
        <v/>
      </c>
      <c r="N4" s="6"/>
      <c r="O4" s="7" t="str">
        <f>IF(K4&lt;&gt;"",(IF(K4="Viens",K4&amp;" tūkstotis ",K4&amp;" tūkstoši ")),IF(K3&lt;&gt;""," tūkstoši ",""))</f>
        <v xml:space="preserve"> tūkstoši </v>
      </c>
    </row>
    <row r="5" spans="1:15" ht="18.75" x14ac:dyDescent="0.2">
      <c r="A5" s="45"/>
      <c r="B5" s="45"/>
      <c r="C5" s="45"/>
      <c r="D5" s="45"/>
      <c r="E5" s="45"/>
      <c r="F5" s="45"/>
      <c r="G5" s="45"/>
      <c r="H5" s="45"/>
      <c r="J5" s="6">
        <f>ROUNDDOWN((J2-J3*10000-J4*1000)/100,0)</f>
        <v>1</v>
      </c>
      <c r="K5" s="6" t="str">
        <f>IF(J5&gt;=10,M5,(IF(J5=2,"divi",(IF(J5=3,"trīs",(IF(J5=4,"četri",(IF(J5=5,"pieci",(IF(J5=6,"seši",(IF(J5=7,"septiņi",(IF(J5=1,"viens",L5)))))))))))))))</f>
        <v>viens</v>
      </c>
      <c r="L5" s="6" t="str">
        <f>IF(J5=8,"astoņi",(IF(J5=9,"deviņi",M5)))</f>
        <v/>
      </c>
      <c r="M5" s="6" t="str">
        <f>IF(J5=16,"Sešpadsmit",(IF(J5=17,"Septiņpadsmit",(IF(J5=18,"Astoņpadsmit",(IF(J5=19,"Deviņpadsmit",(IF(J5=20,"Divdesmit",(IF(J5=21,"Divdesmit viens","")))))))))))</f>
        <v/>
      </c>
      <c r="N5" s="6"/>
      <c r="O5" s="7" t="str">
        <f>IF(K5="","",(IF(K5="Viens",K5&amp;" simts ",K5&amp;" simti ")))</f>
        <v xml:space="preserve">viens simts </v>
      </c>
    </row>
    <row r="6" spans="1:15" ht="18.75" x14ac:dyDescent="0.2">
      <c r="A6" s="45" t="s">
        <v>3</v>
      </c>
      <c r="B6" s="45"/>
      <c r="C6" s="45"/>
      <c r="D6" s="45"/>
      <c r="E6" s="45"/>
      <c r="F6" s="45"/>
      <c r="G6" s="45"/>
      <c r="H6" s="45"/>
      <c r="J6" s="6">
        <f>ROUNDDOWN((J2-J3*10000-J4*1000-J5*100)/10,0)</f>
        <v>2</v>
      </c>
      <c r="K6" s="6" t="str">
        <f>IF(J6=1,L6,(IF(J6=2,"div",(IF(J6=3,"trīs",(IF(J6=4,"četr",(IF(J6=5,"piec",(IF(J6=6,"seš",(IF(J6=7,"septiņ",(IF(J6=8,"astoņ",L6)))))))))))))))</f>
        <v>div</v>
      </c>
      <c r="L6" s="6" t="str">
        <f>IF(J6=9,"deviņ",(IF((J6*10+J7)=10,"desmit",(IF((J6*10+J7)=11,"vienpadsmit",(IF((J6*10+J7)=12,"divpadsmit",(IF((J6*10+J7)=13,"trīspadsmit",(IF((J6*10+J7)=14,"četrpadsmit",(IF((J6*10+J7)=15,"piecpadsmit",M6)))))))))))))</f>
        <v/>
      </c>
      <c r="M6" s="6" t="str">
        <f>IF((J6*10+J7)=16,"Sešpadsmit",(IF((J6*10+J7)=17,"Septiņpadsmit",(IF((J6*10+J7)=18,"Astoņpadsmit",(IF((J6*10+J7)=19,"Deviņpadsmit","")))))))</f>
        <v/>
      </c>
      <c r="N6" s="6"/>
      <c r="O6" s="7" t="str">
        <f>IF(K6="","",(IF(J6=1,K6&amp;"",K6&amp;"desmit ")))</f>
        <v xml:space="preserve">divdesmit </v>
      </c>
    </row>
    <row r="7" spans="1:15" ht="18.75" x14ac:dyDescent="0.2">
      <c r="A7" s="45" t="s">
        <v>4</v>
      </c>
      <c r="B7" s="45"/>
      <c r="C7" s="45"/>
      <c r="D7" s="45"/>
      <c r="E7" s="45"/>
      <c r="F7" s="45"/>
      <c r="G7" s="45"/>
      <c r="H7" s="45"/>
      <c r="J7" s="6">
        <f>ROUNDDOWN((J2-J3*10000-J4*1000-J5*100-J6*10),0)</f>
        <v>4</v>
      </c>
      <c r="K7" s="6" t="str">
        <f>IF(J6=1," ",(IF(J7=2,"divi",(IF(J7=3,"trīs",(IF(J7=4,"četri",(IF(J7=5,"pieci",(IF(J7=6,"seši",(IF(J7=7,"septiņi",(IF(J7=1,"viens",L7)))))))))))))))</f>
        <v>četri</v>
      </c>
      <c r="L7" s="6" t="str">
        <f>IF(J7=8,"astoņi",(IF(J7=9,"deviņi",M7)))</f>
        <v/>
      </c>
      <c r="M7" s="6" t="str">
        <f>IF(J7=16,"Sešpadsmit",(IF(J7=17,"Septiņpadsmit",(IF(J7=18,"Astoņpadsmit",(IF(J7=19,"Deviņpadsmit",(IF(J7=20,"Divdesmit",(IF(J7=21,"Divdesmit viens","")))))))))))</f>
        <v/>
      </c>
      <c r="N7" s="6"/>
      <c r="O7" s="7" t="str">
        <f>IF(K7=""," euro ",(IF(K7="Viens",K7&amp;" euro ",K7&amp;" euro ")))</f>
        <v xml:space="preserve">četri euro </v>
      </c>
    </row>
    <row r="8" spans="1:15" ht="9.75" customHeight="1" x14ac:dyDescent="0.2">
      <c r="A8" s="52"/>
      <c r="B8" s="52"/>
      <c r="C8" s="52"/>
      <c r="D8" s="52"/>
      <c r="E8" s="52"/>
      <c r="F8" s="52"/>
      <c r="G8" s="52"/>
      <c r="H8" s="52"/>
      <c r="J8" s="8">
        <f>((J2-J3*10000-J4*1000-J5*100-J6*10)-J7)*100</f>
        <v>0</v>
      </c>
      <c r="K8" s="6"/>
      <c r="L8" s="6"/>
      <c r="M8" s="6"/>
      <c r="N8" s="6"/>
      <c r="O8" s="7" t="str">
        <f>ROUND(J8,0)&amp;IF(J9=1," cents"," centi")</f>
        <v>0 centi</v>
      </c>
    </row>
    <row r="9" spans="1:15" x14ac:dyDescent="0.2">
      <c r="A9" s="9">
        <f>C10+C11</f>
        <v>34</v>
      </c>
      <c r="B9" s="10" t="s">
        <v>5</v>
      </c>
      <c r="C9" s="10"/>
      <c r="D9" s="10"/>
      <c r="E9" s="10"/>
      <c r="F9" s="10"/>
      <c r="G9" s="10"/>
      <c r="H9" s="10"/>
      <c r="J9" s="6">
        <f>ROUND(J8-(ROUNDDOWN(J8/10,0)*10),0)</f>
        <v>0</v>
      </c>
      <c r="K9" s="6"/>
      <c r="L9" s="6"/>
      <c r="M9" s="6"/>
      <c r="N9" s="6"/>
      <c r="O9" s="7"/>
    </row>
    <row r="10" spans="1:15" x14ac:dyDescent="0.2">
      <c r="A10" s="11"/>
      <c r="B10" s="12" t="s">
        <v>40</v>
      </c>
      <c r="C10" s="13">
        <v>25</v>
      </c>
      <c r="D10" s="13"/>
      <c r="E10" s="13"/>
      <c r="F10" s="13"/>
      <c r="G10" s="13"/>
      <c r="H10" s="14"/>
      <c r="J10" s="6"/>
      <c r="K10" s="6" t="str">
        <f>IF((J2&lt;1),"Nulle lati",O3&amp;O4&amp;O5&amp;O6&amp;O7&amp;O8)</f>
        <v>vienpadsmit tūkstoši viens simts divdesmit četri euro 0 centi</v>
      </c>
      <c r="L10" s="6"/>
      <c r="M10" s="6"/>
      <c r="N10" s="6"/>
      <c r="O10" s="7"/>
    </row>
    <row r="11" spans="1:15" x14ac:dyDescent="0.2">
      <c r="A11" s="11"/>
      <c r="B11" s="12" t="s">
        <v>41</v>
      </c>
      <c r="C11" s="13">
        <v>9</v>
      </c>
      <c r="D11" s="13"/>
      <c r="E11" s="13"/>
      <c r="F11" s="13"/>
      <c r="G11" s="13"/>
      <c r="H11" s="14"/>
      <c r="J11" s="6"/>
      <c r="K11" s="6" t="str">
        <f>PROPER(LEFT(K10,2))&amp;MID(K10,3,256)</f>
        <v>Vienpadsmit tūkstoši viens simts divdesmit četri euro 0 centi</v>
      </c>
      <c r="L11" s="6"/>
      <c r="M11" s="6"/>
      <c r="N11" s="6"/>
      <c r="O11" s="6"/>
    </row>
    <row r="12" spans="1:15" x14ac:dyDescent="0.25">
      <c r="A12" s="9">
        <v>3</v>
      </c>
      <c r="B12" s="9" t="s">
        <v>6</v>
      </c>
      <c r="C12" s="9"/>
      <c r="D12" s="9"/>
      <c r="E12" s="9"/>
      <c r="F12" s="9"/>
      <c r="G12" s="9"/>
      <c r="H12" s="9"/>
      <c r="J12" s="15"/>
      <c r="K12" s="6" t="str">
        <f>PROPER(LEFT(K11,2))&amp;MID(K11,3,256)</f>
        <v>Vienpadsmit tūkstoši viens simts divdesmit četri euro 0 centi</v>
      </c>
      <c r="L12" s="15"/>
      <c r="M12" s="15"/>
      <c r="N12" s="15"/>
      <c r="O12" s="15"/>
    </row>
    <row r="13" spans="1:15" x14ac:dyDescent="0.25">
      <c r="A13" s="49" t="s">
        <v>45</v>
      </c>
      <c r="B13" s="49"/>
      <c r="C13" s="49"/>
      <c r="D13" s="49"/>
      <c r="E13" s="49"/>
      <c r="F13" s="49"/>
      <c r="G13" s="49"/>
      <c r="H13" s="49"/>
      <c r="J13" s="15"/>
      <c r="K13" s="6"/>
      <c r="L13" s="15"/>
      <c r="M13" s="15"/>
      <c r="N13" s="15"/>
      <c r="O13" s="15"/>
    </row>
    <row r="14" spans="1:15" x14ac:dyDescent="0.25">
      <c r="A14" s="37"/>
      <c r="B14" s="37"/>
      <c r="C14" s="37"/>
      <c r="D14" s="37"/>
      <c r="E14" s="37"/>
      <c r="F14" s="37"/>
      <c r="G14" s="37"/>
      <c r="H14" s="37"/>
      <c r="J14" s="15"/>
      <c r="K14" s="6"/>
      <c r="L14" s="15"/>
      <c r="M14" s="15"/>
      <c r="N14" s="15"/>
      <c r="O14" s="15"/>
    </row>
    <row r="15" spans="1:15" x14ac:dyDescent="0.25">
      <c r="A15" s="37">
        <v>1</v>
      </c>
      <c r="B15" s="37" t="s">
        <v>51</v>
      </c>
      <c r="C15" s="37"/>
      <c r="D15" s="37"/>
      <c r="E15" s="37"/>
      <c r="F15" s="37"/>
      <c r="G15" s="37"/>
      <c r="H15" s="37"/>
      <c r="J15" s="15"/>
      <c r="K15" s="6"/>
      <c r="L15" s="15"/>
      <c r="M15" s="15"/>
      <c r="N15" s="15"/>
      <c r="O15" s="15"/>
    </row>
    <row r="16" spans="1:15" x14ac:dyDescent="0.25">
      <c r="A16" s="49"/>
      <c r="B16" s="50"/>
      <c r="C16" s="50"/>
      <c r="D16" s="50"/>
      <c r="E16" s="50"/>
      <c r="F16" s="50"/>
      <c r="G16" s="50"/>
      <c r="H16" s="50"/>
      <c r="J16" s="16"/>
      <c r="K16" s="16"/>
      <c r="L16" s="16"/>
      <c r="M16" s="16"/>
      <c r="N16" s="16"/>
      <c r="O16" s="16"/>
    </row>
    <row r="17" spans="1:15" x14ac:dyDescent="0.2">
      <c r="A17" s="9"/>
      <c r="B17" s="10"/>
      <c r="C17" s="11"/>
      <c r="D17" s="1"/>
      <c r="E17" s="9"/>
      <c r="F17" s="9"/>
      <c r="G17" s="9"/>
      <c r="H17" s="9"/>
      <c r="J17" s="3"/>
      <c r="K17" s="3"/>
      <c r="L17" s="3"/>
      <c r="M17" s="3"/>
      <c r="N17" s="3"/>
      <c r="O17" s="3"/>
    </row>
    <row r="18" spans="1:15" hidden="1" x14ac:dyDescent="0.2">
      <c r="A18" s="9"/>
      <c r="B18" s="10"/>
      <c r="C18" s="11"/>
      <c r="D18" s="1"/>
      <c r="E18" s="9"/>
      <c r="F18" s="9"/>
      <c r="G18" s="9"/>
      <c r="H18" s="9"/>
      <c r="J18" s="3"/>
      <c r="K18" s="3"/>
      <c r="L18" s="3"/>
      <c r="M18" s="3"/>
      <c r="N18" s="3"/>
      <c r="O18" s="3"/>
    </row>
    <row r="19" spans="1:15" hidden="1" x14ac:dyDescent="0.2">
      <c r="A19" s="53"/>
      <c r="B19" s="53"/>
      <c r="C19" s="53"/>
      <c r="D19" s="53"/>
      <c r="E19" s="53"/>
      <c r="F19" s="53"/>
      <c r="G19" s="53"/>
      <c r="H19" s="53"/>
      <c r="J19" s="3"/>
      <c r="K19" s="3"/>
      <c r="L19" s="3"/>
      <c r="M19" s="3"/>
      <c r="N19" s="3"/>
      <c r="O19" s="3"/>
    </row>
    <row r="20" spans="1:15" hidden="1" x14ac:dyDescent="0.2">
      <c r="J20" s="3"/>
      <c r="K20" s="3"/>
      <c r="L20" s="3"/>
      <c r="M20" s="3"/>
      <c r="N20" s="3"/>
      <c r="O20" s="3"/>
    </row>
    <row r="21" spans="1:15" s="18" customFormat="1" x14ac:dyDescent="0.2">
      <c r="A21" s="19" t="s">
        <v>7</v>
      </c>
      <c r="B21" s="19" t="s">
        <v>8</v>
      </c>
      <c r="C21" s="20" t="s">
        <v>9</v>
      </c>
      <c r="D21" s="20" t="s">
        <v>10</v>
      </c>
      <c r="E21" s="20" t="s">
        <v>11</v>
      </c>
      <c r="F21" s="20" t="s">
        <v>12</v>
      </c>
      <c r="G21" s="19" t="s">
        <v>13</v>
      </c>
      <c r="H21" s="19" t="s">
        <v>14</v>
      </c>
      <c r="J21" s="3"/>
      <c r="K21" s="3"/>
      <c r="L21" s="3"/>
      <c r="M21" s="3"/>
      <c r="N21" s="3"/>
      <c r="O21" s="3"/>
    </row>
    <row r="22" spans="1:15" ht="20.100000000000001" customHeight="1" x14ac:dyDescent="0.2">
      <c r="A22" s="1">
        <v>1</v>
      </c>
      <c r="B22" s="1" t="s">
        <v>48</v>
      </c>
      <c r="C22" s="17" t="s">
        <v>15</v>
      </c>
      <c r="D22" s="17">
        <v>4</v>
      </c>
      <c r="E22" s="17" t="s">
        <v>16</v>
      </c>
      <c r="F22" s="17">
        <f>A9</f>
        <v>34</v>
      </c>
      <c r="G22" s="38">
        <v>25</v>
      </c>
      <c r="H22" s="21">
        <f>D22*F22*G22</f>
        <v>3400</v>
      </c>
      <c r="J22" s="3"/>
      <c r="K22" s="3"/>
      <c r="L22" s="3"/>
      <c r="M22" s="3"/>
      <c r="N22" s="3"/>
      <c r="O22" s="3"/>
    </row>
    <row r="23" spans="1:15" ht="20.100000000000001" customHeight="1" x14ac:dyDescent="0.2">
      <c r="A23" s="1">
        <v>2</v>
      </c>
      <c r="B23" s="1" t="s">
        <v>47</v>
      </c>
      <c r="C23" s="17" t="s">
        <v>15</v>
      </c>
      <c r="D23" s="17">
        <v>4</v>
      </c>
      <c r="E23" s="17" t="s">
        <v>16</v>
      </c>
      <c r="F23" s="17">
        <f>A12+A15</f>
        <v>4</v>
      </c>
      <c r="G23" s="38">
        <v>22.5</v>
      </c>
      <c r="H23" s="21">
        <f>F23*G23*D23</f>
        <v>360</v>
      </c>
      <c r="J23" s="3"/>
      <c r="K23" s="3"/>
      <c r="L23" s="3"/>
      <c r="M23" s="3"/>
      <c r="N23" s="3"/>
      <c r="O23" s="3"/>
    </row>
    <row r="24" spans="1:15" ht="20.100000000000001" customHeight="1" x14ac:dyDescent="0.2">
      <c r="A24" s="1">
        <v>3</v>
      </c>
      <c r="B24" s="1" t="s">
        <v>37</v>
      </c>
      <c r="C24" s="17" t="s">
        <v>31</v>
      </c>
      <c r="D24" s="17">
        <v>2</v>
      </c>
      <c r="E24" s="17" t="s">
        <v>16</v>
      </c>
      <c r="F24" s="17">
        <f>A9+A12+A15+A18</f>
        <v>38</v>
      </c>
      <c r="G24" s="38">
        <v>30</v>
      </c>
      <c r="H24" s="21">
        <f>D24*F24*G24</f>
        <v>2280</v>
      </c>
      <c r="J24" s="3"/>
      <c r="K24" s="3"/>
      <c r="L24" s="3"/>
      <c r="M24" s="3"/>
      <c r="N24" s="3"/>
      <c r="O24" s="3"/>
    </row>
    <row r="25" spans="1:15" ht="20.100000000000001" customHeight="1" x14ac:dyDescent="0.2">
      <c r="A25" s="1">
        <v>4</v>
      </c>
      <c r="B25" s="11" t="s">
        <v>49</v>
      </c>
      <c r="C25" s="17" t="s">
        <v>15</v>
      </c>
      <c r="D25" s="17">
        <v>2</v>
      </c>
      <c r="E25" s="17" t="s">
        <v>16</v>
      </c>
      <c r="F25" s="13">
        <v>3</v>
      </c>
      <c r="G25" s="25">
        <v>40</v>
      </c>
      <c r="H25" s="21">
        <f>D25*F25*G25</f>
        <v>240</v>
      </c>
      <c r="J25" s="3"/>
      <c r="K25" s="3"/>
      <c r="L25" s="3"/>
      <c r="M25" s="3"/>
      <c r="N25" s="3"/>
      <c r="O25" s="3"/>
    </row>
    <row r="26" spans="1:15" ht="20.100000000000001" customHeight="1" x14ac:dyDescent="0.2">
      <c r="A26" s="1">
        <v>5</v>
      </c>
      <c r="B26" s="1" t="s">
        <v>17</v>
      </c>
      <c r="E26" s="17" t="s">
        <v>18</v>
      </c>
      <c r="F26" s="17">
        <v>1</v>
      </c>
      <c r="G26" s="38">
        <v>4820</v>
      </c>
      <c r="H26" s="21">
        <f>G26</f>
        <v>4820</v>
      </c>
      <c r="J26" s="3"/>
      <c r="K26" s="3"/>
      <c r="L26" s="3"/>
      <c r="M26" s="3"/>
      <c r="N26" s="3"/>
      <c r="O26" s="3"/>
    </row>
    <row r="27" spans="1:15" ht="20.100000000000001" hidden="1" customHeight="1" x14ac:dyDescent="0.2">
      <c r="A27" s="1">
        <v>6</v>
      </c>
      <c r="J27" s="3"/>
      <c r="K27" s="3"/>
      <c r="L27" s="3"/>
      <c r="M27" s="3"/>
      <c r="N27" s="3"/>
      <c r="O27" s="3"/>
    </row>
    <row r="28" spans="1:15" ht="20.100000000000001" customHeight="1" x14ac:dyDescent="0.2">
      <c r="A28" s="1">
        <v>6</v>
      </c>
      <c r="B28" s="39" t="s">
        <v>19</v>
      </c>
      <c r="C28" s="40"/>
      <c r="D28" s="40"/>
      <c r="E28" s="40" t="s">
        <v>16</v>
      </c>
      <c r="F28" s="40">
        <f>A12</f>
        <v>3</v>
      </c>
      <c r="G28" s="41">
        <v>8</v>
      </c>
      <c r="H28" s="42">
        <f>F28*G28</f>
        <v>24</v>
      </c>
      <c r="J28" s="3"/>
      <c r="K28" s="3"/>
      <c r="L28" s="3"/>
      <c r="M28" s="3"/>
      <c r="N28" s="3"/>
      <c r="O28" s="3"/>
    </row>
    <row r="29" spans="1:15" s="9" customFormat="1" ht="20.100000000000001" customHeight="1" x14ac:dyDescent="0.2">
      <c r="B29" s="9" t="s">
        <v>20</v>
      </c>
      <c r="C29" s="18"/>
      <c r="D29" s="18"/>
      <c r="E29" s="18"/>
      <c r="F29" s="18"/>
      <c r="G29" s="18"/>
      <c r="H29" s="21">
        <f>SUM(H22:H28)</f>
        <v>11124</v>
      </c>
      <c r="J29" s="3"/>
      <c r="K29" s="3"/>
      <c r="L29" s="3"/>
      <c r="M29" s="3"/>
      <c r="N29" s="3"/>
      <c r="O29" s="3"/>
    </row>
    <row r="30" spans="1:15" x14ac:dyDescent="0.2">
      <c r="B30" s="22" t="s">
        <v>21</v>
      </c>
      <c r="C30" s="54" t="str">
        <f>K12</f>
        <v>Vienpadsmit tūkstoši viens simts divdesmit četri euro 0 centi</v>
      </c>
      <c r="D30" s="54"/>
      <c r="E30" s="54"/>
      <c r="F30" s="54"/>
      <c r="G30" s="54"/>
      <c r="H30" s="54"/>
      <c r="J30" s="3"/>
      <c r="K30" s="3"/>
      <c r="L30" s="3"/>
      <c r="M30" s="3"/>
      <c r="N30" s="3"/>
      <c r="O30" s="3"/>
    </row>
    <row r="31" spans="1:15" x14ac:dyDescent="0.2">
      <c r="I31" s="1" t="s">
        <v>22</v>
      </c>
      <c r="J31" s="3"/>
      <c r="K31" s="3"/>
      <c r="L31" s="3"/>
      <c r="M31" s="3"/>
      <c r="N31" s="3"/>
      <c r="O31" s="3"/>
    </row>
    <row r="32" spans="1:15" x14ac:dyDescent="0.2">
      <c r="B32" s="1" t="s">
        <v>23</v>
      </c>
      <c r="G32" s="17" t="s">
        <v>24</v>
      </c>
      <c r="H32" s="23">
        <f>((H22/F22)+(H24/F24)+(H26/(A9+A15)))</f>
        <v>297.71428571428572</v>
      </c>
      <c r="I32" s="24">
        <f>H32*(A9+A17)</f>
        <v>10122.285714285714</v>
      </c>
      <c r="J32" s="3"/>
      <c r="K32" s="3"/>
      <c r="L32" s="3"/>
      <c r="M32" s="3"/>
      <c r="N32" s="3"/>
      <c r="O32" s="3"/>
    </row>
    <row r="33" spans="1:18" ht="7.5" customHeight="1" x14ac:dyDescent="0.2">
      <c r="I33" s="24"/>
      <c r="J33" s="3"/>
      <c r="K33" s="3"/>
      <c r="L33" s="3"/>
      <c r="M33" s="3"/>
      <c r="N33" s="3"/>
      <c r="O33" s="3"/>
    </row>
    <row r="34" spans="1:18" x14ac:dyDescent="0.2">
      <c r="B34" s="1" t="s">
        <v>25</v>
      </c>
      <c r="G34" s="17" t="s">
        <v>24</v>
      </c>
      <c r="H34" s="21">
        <f>((H23/F23)+(H24/F24)+(H25+H28)/A12)</f>
        <v>238</v>
      </c>
      <c r="I34" s="24">
        <f>H34*A12</f>
        <v>714</v>
      </c>
      <c r="J34" s="3"/>
      <c r="K34" s="3"/>
      <c r="L34" s="3"/>
      <c r="M34" s="3"/>
      <c r="N34" s="3"/>
      <c r="O34" s="3"/>
      <c r="P34" s="1" t="s">
        <v>26</v>
      </c>
    </row>
    <row r="35" spans="1:18" x14ac:dyDescent="0.2">
      <c r="B35" s="1" t="s">
        <v>27</v>
      </c>
      <c r="I35" s="24">
        <f>SUM(I32:I34)</f>
        <v>10836.285714285714</v>
      </c>
      <c r="J35" s="3"/>
      <c r="K35" s="3"/>
      <c r="L35" s="3"/>
      <c r="M35" s="3"/>
      <c r="N35" s="3"/>
      <c r="O35" s="3"/>
      <c r="P35" s="24">
        <f>H29-I35</f>
        <v>287.71428571428623</v>
      </c>
    </row>
    <row r="36" spans="1:18" x14ac:dyDescent="0.2">
      <c r="B36" s="1" t="s">
        <v>28</v>
      </c>
      <c r="J36" s="3"/>
      <c r="K36" s="3"/>
      <c r="L36" s="3"/>
      <c r="M36" s="3"/>
      <c r="N36" s="3"/>
      <c r="O36" s="3"/>
    </row>
    <row r="37" spans="1:18" hidden="1" x14ac:dyDescent="0.2">
      <c r="B37" s="50" t="s">
        <v>42</v>
      </c>
      <c r="C37" s="50"/>
      <c r="D37" s="50"/>
      <c r="E37" s="50"/>
      <c r="F37" s="36">
        <f>A9</f>
        <v>34</v>
      </c>
      <c r="G37" s="17" t="s">
        <v>24</v>
      </c>
      <c r="H37" s="25">
        <v>70</v>
      </c>
      <c r="I37" s="1">
        <f>H37:H38*F37</f>
        <v>2380</v>
      </c>
      <c r="J37" s="2">
        <f>D8</f>
        <v>0</v>
      </c>
      <c r="K37" s="3"/>
      <c r="L37" s="3"/>
      <c r="M37" s="3"/>
      <c r="N37" s="3"/>
      <c r="O37" s="3"/>
      <c r="R37" s="1" t="s">
        <v>39</v>
      </c>
    </row>
    <row r="38" spans="1:18" hidden="1" x14ac:dyDescent="0.2">
      <c r="B38" s="44" t="s">
        <v>29</v>
      </c>
      <c r="C38" s="44"/>
      <c r="D38" s="44"/>
      <c r="E38" s="44"/>
      <c r="F38" s="26"/>
      <c r="G38" s="14" t="s">
        <v>24</v>
      </c>
      <c r="H38" s="23">
        <f>H32-H37</f>
        <v>227.71428571428572</v>
      </c>
      <c r="I38" s="1">
        <f>H38*A9</f>
        <v>7742.2857142857147</v>
      </c>
      <c r="J38" s="4">
        <v>0</v>
      </c>
      <c r="K38" s="5"/>
      <c r="L38" s="5"/>
      <c r="M38" s="5"/>
      <c r="N38" s="5"/>
      <c r="O38" s="5"/>
      <c r="R38" s="24">
        <f>H29-H47</f>
        <v>0</v>
      </c>
    </row>
    <row r="39" spans="1:18" ht="7.5" customHeight="1" x14ac:dyDescent="0.2">
      <c r="B39" s="43"/>
      <c r="C39" s="43"/>
      <c r="D39" s="43"/>
      <c r="E39" s="43"/>
      <c r="F39" s="26"/>
      <c r="G39" s="14"/>
      <c r="H39" s="23"/>
      <c r="J39" s="4"/>
      <c r="K39" s="5"/>
      <c r="L39" s="5"/>
      <c r="M39" s="5"/>
      <c r="N39" s="5"/>
      <c r="O39" s="5"/>
      <c r="R39" s="24"/>
    </row>
    <row r="40" spans="1:18" x14ac:dyDescent="0.2">
      <c r="B40" s="43" t="s">
        <v>46</v>
      </c>
      <c r="C40" s="43"/>
      <c r="D40" s="43"/>
      <c r="E40" s="43"/>
      <c r="F40" s="26"/>
      <c r="G40" s="14" t="s">
        <v>24</v>
      </c>
      <c r="H40" s="23">
        <f>(H23/F23)+(H24/F24)+(H26/(A9+A15))</f>
        <v>287.71428571428572</v>
      </c>
      <c r="J40" s="4"/>
      <c r="K40" s="5"/>
      <c r="L40" s="5"/>
      <c r="M40" s="5"/>
      <c r="N40" s="5"/>
      <c r="O40" s="5"/>
      <c r="R40" s="24"/>
    </row>
    <row r="41" spans="1:18" x14ac:dyDescent="0.2">
      <c r="B41" s="47"/>
      <c r="C41" s="47"/>
      <c r="D41" s="47"/>
      <c r="E41" s="47"/>
      <c r="F41" s="47"/>
      <c r="G41" s="47"/>
      <c r="H41" s="47"/>
      <c r="I41" s="1">
        <f>SUM(I37:I38)</f>
        <v>10122.285714285714</v>
      </c>
      <c r="J41" s="4"/>
      <c r="K41" s="5"/>
      <c r="L41" s="5"/>
      <c r="M41" s="5"/>
      <c r="N41" s="5"/>
      <c r="O41" s="5"/>
    </row>
    <row r="42" spans="1:18" x14ac:dyDescent="0.25">
      <c r="A42" s="28" t="s">
        <v>7</v>
      </c>
      <c r="B42" s="29" t="s">
        <v>32</v>
      </c>
      <c r="C42" s="30"/>
      <c r="D42" s="30"/>
      <c r="E42" s="29" t="s">
        <v>33</v>
      </c>
      <c r="F42" s="46" t="s">
        <v>13</v>
      </c>
      <c r="G42" s="46"/>
      <c r="H42" s="29" t="s">
        <v>34</v>
      </c>
    </row>
    <row r="43" spans="1:18" x14ac:dyDescent="0.25">
      <c r="A43" s="1">
        <v>1</v>
      </c>
      <c r="B43" s="47" t="s">
        <v>35</v>
      </c>
      <c r="C43" s="47"/>
      <c r="D43" s="47"/>
      <c r="E43" s="13" t="s">
        <v>24</v>
      </c>
      <c r="F43" s="48">
        <v>70</v>
      </c>
      <c r="G43" s="48"/>
      <c r="H43" s="31">
        <f>F43*A9</f>
        <v>2380</v>
      </c>
    </row>
    <row r="44" spans="1:18" x14ac:dyDescent="0.25">
      <c r="A44" s="1">
        <v>2</v>
      </c>
      <c r="B44" s="44" t="s">
        <v>29</v>
      </c>
      <c r="C44" s="44"/>
      <c r="D44" s="44"/>
      <c r="E44" s="14" t="s">
        <v>24</v>
      </c>
      <c r="F44" s="55">
        <f>H32-F43</f>
        <v>227.71428571428572</v>
      </c>
      <c r="G44" s="55"/>
      <c r="H44" s="31">
        <f>F44*A9</f>
        <v>7742.2857142857147</v>
      </c>
    </row>
    <row r="45" spans="1:18" x14ac:dyDescent="0.25">
      <c r="A45" s="1">
        <v>3</v>
      </c>
      <c r="B45" s="44" t="s">
        <v>53</v>
      </c>
      <c r="C45" s="44"/>
      <c r="D45" s="44"/>
      <c r="E45" s="14" t="s">
        <v>24</v>
      </c>
      <c r="F45" s="55">
        <f>H40</f>
        <v>287.71428571428572</v>
      </c>
      <c r="G45" s="55"/>
      <c r="H45" s="31">
        <f>F45</f>
        <v>287.71428571428572</v>
      </c>
    </row>
    <row r="46" spans="1:18" x14ac:dyDescent="0.25">
      <c r="A46" s="1">
        <v>4</v>
      </c>
      <c r="B46" s="56" t="s">
        <v>38</v>
      </c>
      <c r="C46" s="56"/>
      <c r="D46" s="56"/>
      <c r="E46" s="32" t="s">
        <v>24</v>
      </c>
      <c r="F46" s="57">
        <f>H34*A12</f>
        <v>714</v>
      </c>
      <c r="G46" s="57"/>
      <c r="H46" s="33">
        <f>F46</f>
        <v>714</v>
      </c>
    </row>
    <row r="47" spans="1:18" x14ac:dyDescent="0.25">
      <c r="B47" s="58" t="s">
        <v>36</v>
      </c>
      <c r="C47" s="58"/>
      <c r="D47" s="58"/>
      <c r="E47" s="11"/>
      <c r="F47" s="11"/>
      <c r="G47" s="13"/>
      <c r="H47" s="34">
        <f>SUM(H43:H46)</f>
        <v>11124</v>
      </c>
      <c r="I47" s="35">
        <f>H29-H47</f>
        <v>0</v>
      </c>
      <c r="Q47" s="24"/>
    </row>
    <row r="48" spans="1:18" x14ac:dyDescent="0.2">
      <c r="B48" s="50"/>
      <c r="C48" s="50"/>
      <c r="D48" s="50"/>
      <c r="E48" s="50"/>
      <c r="F48" s="50"/>
      <c r="G48" s="50"/>
      <c r="H48" s="50"/>
      <c r="J48" s="4"/>
      <c r="K48" s="5"/>
      <c r="L48" s="5"/>
      <c r="M48" s="5"/>
      <c r="N48" s="5"/>
      <c r="O48" s="5"/>
    </row>
    <row r="49" spans="2:15" x14ac:dyDescent="0.2">
      <c r="B49" s="51"/>
      <c r="C49" s="51"/>
      <c r="D49" s="51"/>
      <c r="E49" s="51"/>
      <c r="F49" s="51"/>
      <c r="G49" s="51"/>
      <c r="H49" s="51"/>
      <c r="J49" s="4"/>
      <c r="K49" s="5"/>
      <c r="L49" s="5"/>
      <c r="M49" s="5"/>
      <c r="N49" s="5"/>
      <c r="O49" s="5"/>
    </row>
    <row r="50" spans="2:15" x14ac:dyDescent="0.2">
      <c r="B50" s="1" t="s">
        <v>30</v>
      </c>
      <c r="J50" s="27"/>
      <c r="K50" s="6"/>
      <c r="L50" s="6"/>
      <c r="M50" s="6"/>
      <c r="N50" s="6"/>
      <c r="O50" s="6"/>
    </row>
    <row r="51" spans="2:15" x14ac:dyDescent="0.2">
      <c r="B51" s="1" t="s">
        <v>43</v>
      </c>
      <c r="J51" s="6">
        <f>ROUNDDOWN(J38/10000,0)</f>
        <v>0</v>
      </c>
      <c r="K51" s="6" t="str">
        <f>IF(J51=1,L51,(IF(J51=2,"div",(IF(J51=3,"trīs",(IF(J51=4,"četr",(IF(J51=5,"piec",(IF(J51=6,"seš",(IF(J51=7,"septiņ",(IF(J51=8,"astoņ",L51)))))))))))))))</f>
        <v/>
      </c>
      <c r="L51" s="6" t="str">
        <f>IF(J51=9,"deviņ",(IF((J51*10+J52)=10,"desmit",(IF((J51*10+J52)=11,"vienpadsmit",(IF((J51*10+J52)=12,"divpadsmit",(IF((J51*10+J52)=13,"trīspadsmit",(IF((J51*10+J52)=14,"četrpadsmit",(IF((J51*10+J52)=15,"piecpadsmit",M51)))))))))))))</f>
        <v/>
      </c>
      <c r="M51" s="6" t="str">
        <f>IF((J51*10+J52)=16,"Sešpadsmit",(IF((J51*10+J52)=17,"Septiņpadsmit",(IF((J51*10+J52)=18,"Astoņpadsmit",(IF((J51*10+J52)=19,"Deviņpadsmit","")))))))</f>
        <v/>
      </c>
      <c r="N51" s="6"/>
      <c r="O51" s="7" t="str">
        <f>IF(K51="","",IF(J51=1,K51&amp;"",K51&amp;"desmit"))</f>
        <v/>
      </c>
    </row>
    <row r="52" spans="2:15" x14ac:dyDescent="0.2">
      <c r="B52" s="1" t="s">
        <v>44</v>
      </c>
      <c r="J52" s="6">
        <f>ROUNDDOWN((J38-J51*10000)/1000,0)</f>
        <v>0</v>
      </c>
      <c r="K52" s="6" t="str">
        <f>IF(J51=1,"",(IF(J52=2,"divi",(IF(J52=3,"trīs",(IF(J52=4,"četri",(IF(J52=5,"pieci",(IF(J52=6,"seši",(IF(J52=7,"septiņi",(IF(J52=1,"viens",L52)))))))))))))))</f>
        <v/>
      </c>
      <c r="L52" s="6" t="str">
        <f>IF(J52=8,"astoņi",(IF(J52=9,"deviņi",(IF(J52=10,"desmit",(IF(J52=11,"vienpadsmit",(IF(J52=12,"divpadsmit",(IF(J52=13,"trīspadsmit",(IF(J52=14,"četrpadsmit",(IF(J52=15,"piecpadsmit",M52)))))))))))))))</f>
        <v/>
      </c>
      <c r="M52" s="6" t="str">
        <f>IF(J52=15,"Piecpadsmit",(IF(J52=17,"Septiņpadsmit",(IF(J52=18,"Astoņpadsmit",(IF(J52=19,"Deviņpadsmit",(IF(J52=20,"Divdesmit",(IF(J52=16,"Sešpadsmit","")))))))))))</f>
        <v/>
      </c>
      <c r="N52" s="6"/>
      <c r="O52" s="7" t="str">
        <f>IF(K52&lt;&gt;"",(IF(K52="Viens",K52&amp;" tūkstotis ",K52&amp;" tūkstoši ")),IF(K51&lt;&gt;""," tūkstoši ",""))</f>
        <v/>
      </c>
    </row>
    <row r="53" spans="2:15" x14ac:dyDescent="0.2">
      <c r="B53" s="1" t="s">
        <v>52</v>
      </c>
      <c r="J53" s="6">
        <f>ROUNDDOWN((J38-J51*10000-J52*1000)/100,0)</f>
        <v>0</v>
      </c>
      <c r="K53" s="6" t="str">
        <f>IF(J53&gt;=10,M53,(IF(J53=2,"divi",(IF(J53=3,"trīs",(IF(J53=4,"četri",(IF(J53=5,"pieci",(IF(J53=6,"seši",(IF(J53=7,"septiņi",(IF(J53=1,"viens",L53)))))))))))))))</f>
        <v/>
      </c>
      <c r="L53" s="6" t="str">
        <f>IF(J53=8,"astoņi",(IF(J53=9,"deviņi",M53)))</f>
        <v/>
      </c>
      <c r="M53" s="6" t="str">
        <f>IF(J53=16,"Sešpadsmit",(IF(J53=17,"Septiņpadsmit",(IF(J53=18,"Astoņpadsmit",(IF(J53=19,"Deviņpadsmit",(IF(J53=20,"Divdesmit",(IF(J53=21,"Divdesmit viens","")))))))))))</f>
        <v/>
      </c>
      <c r="N53" s="6"/>
      <c r="O53" s="7" t="str">
        <f>IF(K53="","",(IF(K53="Viens",K53&amp;" simts ",K53&amp;" simti ")))</f>
        <v/>
      </c>
    </row>
    <row r="54" spans="2:15" x14ac:dyDescent="0.2">
      <c r="J54" s="6">
        <f>ROUNDDOWN((J38-J51*10000-J52*1000-J53*100)/10,0)</f>
        <v>0</v>
      </c>
      <c r="K54" s="6" t="str">
        <f>IF(J54=1,L54,(IF(J54=2,"div",(IF(J54=3,"trīs",(IF(J54=4,"četr",(IF(J54=5,"piec",(IF(J54=6,"seš",(IF(J54=7,"septiņ",(IF(J54=8,"astoņ",L54)))))))))))))))</f>
        <v/>
      </c>
      <c r="L54" s="6" t="str">
        <f>IF(J54=9,"deviņ",(IF((J54*10+J55)=10,"desmit",(IF((J54*10+J55)=11,"vienpadsmit",(IF((J54*10+J55)=12,"divpadsmit",(IF((J54*10+J55)=13,"trīspadsmit",(IF((J54*10+J55)=14,"četrpadsmit",(IF((J54*10+J55)=15,"piecpadsmit",M54)))))))))))))</f>
        <v/>
      </c>
      <c r="M54" s="6" t="str">
        <f>IF((J54*10+J55)=16,"Sešpadsmit",(IF((J54*10+J55)=17,"Septiņpadsmit",(IF((J54*10+J55)=18,"Astoņpadsmit",(IF((J54*10+J55)=19,"Deviņpadsmit","")))))))</f>
        <v/>
      </c>
      <c r="N54" s="6"/>
      <c r="O54" s="7" t="str">
        <f>IF(K54="","",(IF(J54=1,K54&amp;"",K54&amp;"desmit ")))</f>
        <v/>
      </c>
    </row>
    <row r="55" spans="2:15" x14ac:dyDescent="0.2">
      <c r="J55" s="6">
        <f>ROUNDDOWN((J38-J51*10000-J52*1000-J53*100-J54*10),0)</f>
        <v>0</v>
      </c>
      <c r="K55" s="6" t="str">
        <f>IF(J54=1," ",(IF(J55=2,"divi",(IF(J55=3,"trīs",(IF(J55=4,"četri",(IF(J55=5,"pieci",(IF(J55=6,"seši",(IF(J55=7,"septiņi",(IF(J55=1,"viens",L55)))))))))))))))</f>
        <v/>
      </c>
      <c r="L55" s="6" t="str">
        <f>IF(J55=8,"astoņi",(IF(J55=9,"deviņi",M55)))</f>
        <v/>
      </c>
      <c r="M55" s="6" t="str">
        <f>IF(J55=16,"Sešpadsmit",(IF(J55=17,"Septiņpadsmit",(IF(J55=18,"Astoņpadsmit",(IF(J55=19,"Deviņpadsmit",(IF(J55=20,"Divdesmit",(IF(J55=21,"Divdesmit viens","")))))))))))</f>
        <v/>
      </c>
      <c r="N55" s="6"/>
      <c r="O55" s="7" t="str">
        <f>IF(K55=""," euro ",(IF(K55="Viens",K55&amp;" euro ",K55&amp;" euro ")))</f>
        <v xml:space="preserve"> euro </v>
      </c>
    </row>
    <row r="56" spans="2:15" x14ac:dyDescent="0.2">
      <c r="J56" s="8">
        <f>((J38-J51*10000-J52*1000-J53*100-J54*10)-J55)*100</f>
        <v>0</v>
      </c>
      <c r="K56" s="6"/>
      <c r="L56" s="6"/>
      <c r="M56" s="6"/>
      <c r="N56" s="6"/>
      <c r="O56" s="7" t="str">
        <f>ROUND(J56,0)&amp;IF(J57=1," centi"," centi")</f>
        <v>0 centi</v>
      </c>
    </row>
    <row r="57" spans="2:15" x14ac:dyDescent="0.2">
      <c r="J57" s="6">
        <f>ROUND(J56-(ROUNDDOWN(J56/10,0)*10),0)</f>
        <v>0</v>
      </c>
      <c r="K57" s="6"/>
      <c r="L57" s="6"/>
      <c r="M57" s="6"/>
      <c r="N57" s="6"/>
      <c r="O57" s="7"/>
    </row>
    <row r="58" spans="2:15" x14ac:dyDescent="0.2">
      <c r="J58" s="6"/>
      <c r="K58" s="6" t="str">
        <f>IF((J38&lt;1),"Nulle euro",O51&amp;O52&amp;O53&amp;O54&amp;O55&amp;O56)</f>
        <v>Nulle euro</v>
      </c>
      <c r="L58" s="6"/>
      <c r="M58" s="6"/>
      <c r="N58" s="6"/>
      <c r="O58" s="7"/>
    </row>
    <row r="59" spans="2:15" x14ac:dyDescent="0.2">
      <c r="J59" s="6"/>
      <c r="K59" s="6"/>
      <c r="L59" s="6"/>
      <c r="M59" s="6"/>
      <c r="N59" s="6"/>
      <c r="O59" s="6"/>
    </row>
    <row r="60" spans="2:15" x14ac:dyDescent="0.2">
      <c r="J60" s="6"/>
      <c r="K60" s="6" t="str">
        <f>PROPER(LEFT(K58,2))&amp;MID(K58,3,256)</f>
        <v>Nulle euro</v>
      </c>
      <c r="L60" s="6"/>
      <c r="M60" s="6"/>
      <c r="N60" s="6"/>
      <c r="O60" s="6"/>
    </row>
    <row r="61" spans="2:15" x14ac:dyDescent="0.2">
      <c r="J61" s="6"/>
      <c r="K61" s="6" t="str">
        <f>PROPER(LEFT(K60,2))&amp;MID(K60,3,256)</f>
        <v>Nulle euro</v>
      </c>
      <c r="L61" s="6"/>
      <c r="M61" s="6"/>
      <c r="N61" s="6"/>
      <c r="O61" s="6"/>
    </row>
  </sheetData>
  <mergeCells count="27">
    <mergeCell ref="B48:H48"/>
    <mergeCell ref="B49:H49"/>
    <mergeCell ref="A7:H7"/>
    <mergeCell ref="A8:H8"/>
    <mergeCell ref="A16:H16"/>
    <mergeCell ref="A19:H19"/>
    <mergeCell ref="C30:H30"/>
    <mergeCell ref="B44:D44"/>
    <mergeCell ref="F44:G44"/>
    <mergeCell ref="B46:D46"/>
    <mergeCell ref="F46:G46"/>
    <mergeCell ref="B47:D47"/>
    <mergeCell ref="B37:E37"/>
    <mergeCell ref="B38:E38"/>
    <mergeCell ref="B41:H41"/>
    <mergeCell ref="F45:G45"/>
    <mergeCell ref="A1:H1"/>
    <mergeCell ref="A2:H2"/>
    <mergeCell ref="A3:H3"/>
    <mergeCell ref="A4:H4"/>
    <mergeCell ref="A5:H5"/>
    <mergeCell ref="B45:D45"/>
    <mergeCell ref="A6:H6"/>
    <mergeCell ref="F42:G42"/>
    <mergeCell ref="B43:D43"/>
    <mergeCell ref="F43:G43"/>
    <mergeCell ref="A13:H13"/>
  </mergeCells>
  <pageMargins left="0.31" right="0.11" top="0.37" bottom="0.17" header="0.18" footer="0.16"/>
  <pageSetup paperSize="9" orientation="portrait" r:id="rId1"/>
  <headerFooter>
    <oddHeader>&amp;RPielikums Nr. 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Projekts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Santa Čingule</cp:lastModifiedBy>
  <cp:lastPrinted>2023-07-13T10:20:37Z</cp:lastPrinted>
  <dcterms:created xsi:type="dcterms:W3CDTF">2019-06-03T12:04:06Z</dcterms:created>
  <dcterms:modified xsi:type="dcterms:W3CDTF">2023-07-13T11:14:56Z</dcterms:modified>
</cp:coreProperties>
</file>