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dvs-limbazi.namejs.lv/Portal/webdav/4e26935d-80dd-4d41-aa00-5ba99cc1d784/"/>
    </mc:Choice>
  </mc:AlternateContent>
  <workbookProtection workbookAlgorithmName="SHA-512" workbookHashValue="MAW1SCiyJVHFc5l2G1lqEhqLrIYryQj21gxQkm5Tgqnvpm61D1WbBh6BHmTtkkWLtJsvx87FEgt7ZOoqsx0VDg==" workbookSaltValue="5BCmmLUugngTdfy+9Mq3jg==" workbookSpinCount="100000" lockStructure="1"/>
  <bookViews>
    <workbookView xWindow="-120" yWindow="-120" windowWidth="29040" windowHeight="15840"/>
  </bookViews>
  <sheets>
    <sheet name="31.08. Pasākumi (sporta, kultūr" sheetId="1" r:id="rId1"/>
  </sheets>
  <definedNames>
    <definedName name="_xlnm._FilterDatabase" localSheetId="0" hidden="1">'31.08. Pasākumi (sporta, kultūr'!$J$1:$J$591</definedName>
  </definedNames>
  <calcPr calcId="152511"/>
</workbook>
</file>

<file path=xl/calcChain.xml><?xml version="1.0" encoding="utf-8"?>
<calcChain xmlns="http://schemas.openxmlformats.org/spreadsheetml/2006/main">
  <c r="J289" i="1" l="1"/>
  <c r="J316" i="1"/>
  <c r="Q120" i="1"/>
  <c r="K120" i="1"/>
  <c r="J119" i="1" l="1"/>
  <c r="J413" i="1"/>
  <c r="J418" i="1"/>
  <c r="K419" i="1"/>
  <c r="K420" i="1" s="1"/>
  <c r="I420" i="1"/>
  <c r="J420" i="1"/>
  <c r="O41" i="1"/>
  <c r="P41" i="1"/>
  <c r="P32" i="1"/>
  <c r="O51" i="1"/>
  <c r="P51" i="1"/>
  <c r="Q50" i="1"/>
  <c r="Q49" i="1"/>
  <c r="Q48" i="1"/>
  <c r="Q40" i="1"/>
  <c r="Q39" i="1"/>
  <c r="Q29" i="1"/>
  <c r="Q28" i="1"/>
  <c r="Q27" i="1"/>
  <c r="Q26" i="1"/>
  <c r="Q25" i="1"/>
  <c r="P4" i="1"/>
  <c r="O4" i="1"/>
  <c r="K4" i="1"/>
  <c r="J4" i="1"/>
  <c r="I4" i="1"/>
  <c r="Q3" i="1"/>
  <c r="Q4" i="1" s="1"/>
  <c r="Q32" i="1" l="1"/>
  <c r="R4" i="1"/>
  <c r="Q65" i="1" l="1"/>
  <c r="R65" i="1" s="1"/>
  <c r="Q66" i="1"/>
  <c r="R66" i="1" s="1"/>
  <c r="Q67" i="1"/>
  <c r="R67" i="1" s="1"/>
  <c r="Q78" i="1"/>
  <c r="Q79" i="1"/>
  <c r="Q134" i="1"/>
  <c r="Q135" i="1"/>
  <c r="Q136" i="1"/>
  <c r="Q137" i="1"/>
  <c r="K157" i="1"/>
  <c r="Q157" i="1"/>
  <c r="J24" i="1" l="1"/>
  <c r="K412" i="1" l="1"/>
  <c r="K414" i="1"/>
  <c r="K413" i="1"/>
  <c r="K407" i="1"/>
  <c r="J536" i="1"/>
  <c r="J299" i="1"/>
  <c r="J218" i="1"/>
  <c r="I186" i="1"/>
  <c r="J186" i="1"/>
  <c r="J158" i="1"/>
  <c r="J138" i="1"/>
  <c r="J51" i="1"/>
  <c r="K529" i="1" l="1"/>
  <c r="J529" i="1"/>
  <c r="Q528" i="1"/>
  <c r="Q527" i="1"/>
  <c r="Q298" i="1"/>
  <c r="Q297" i="1"/>
  <c r="Q296" i="1"/>
  <c r="Q295" i="1"/>
  <c r="Q294" i="1"/>
  <c r="Q293" i="1"/>
  <c r="Q292" i="1"/>
  <c r="Q290"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8" i="1"/>
  <c r="Q257" i="1"/>
  <c r="Q256" i="1"/>
  <c r="Q255" i="1"/>
  <c r="Q254" i="1"/>
  <c r="Q253" i="1"/>
  <c r="Q252" i="1"/>
  <c r="Q251" i="1"/>
  <c r="Q250" i="1"/>
  <c r="Q249" i="1"/>
  <c r="Q248" i="1"/>
  <c r="Q247" i="1"/>
  <c r="Q246" i="1"/>
  <c r="Q245" i="1"/>
  <c r="Q244" i="1"/>
  <c r="Q243" i="1"/>
  <c r="Q242" i="1"/>
  <c r="Q241" i="1"/>
  <c r="Q240" i="1"/>
  <c r="O158" i="1"/>
  <c r="P119" i="1"/>
  <c r="O119" i="1"/>
  <c r="Q106" i="1"/>
  <c r="Q105" i="1"/>
  <c r="Q104" i="1"/>
  <c r="Q103" i="1"/>
  <c r="Q102" i="1"/>
  <c r="Q101" i="1"/>
  <c r="Q99" i="1"/>
  <c r="Q98" i="1"/>
  <c r="Q97" i="1"/>
  <c r="Q96" i="1"/>
  <c r="Q95" i="1"/>
  <c r="Q94" i="1"/>
  <c r="Q93" i="1"/>
  <c r="Q92" i="1"/>
  <c r="Q91" i="1"/>
  <c r="Q546" i="1"/>
  <c r="Q547" i="1"/>
  <c r="Q548" i="1"/>
  <c r="Q549" i="1"/>
  <c r="Q550" i="1"/>
  <c r="Q551" i="1"/>
  <c r="Q552" i="1"/>
  <c r="Q553" i="1"/>
  <c r="Q554" i="1"/>
  <c r="Q555" i="1"/>
  <c r="Q538" i="1"/>
  <c r="Q537" i="1"/>
  <c r="Q532" i="1"/>
  <c r="Q533" i="1"/>
  <c r="Q534" i="1"/>
  <c r="Q522" i="1"/>
  <c r="Q523" i="1"/>
  <c r="Q524" i="1"/>
  <c r="Q525" i="1"/>
  <c r="Q519" i="1"/>
  <c r="Q520" i="1"/>
  <c r="Q119" i="1" l="1"/>
  <c r="Q421" i="1"/>
  <c r="Q422" i="1" s="1"/>
  <c r="Q403" i="1"/>
  <c r="Q404" i="1"/>
  <c r="Q405" i="1"/>
  <c r="Q406" i="1"/>
  <c r="Q407" i="1"/>
  <c r="Q408" i="1"/>
  <c r="Q402" i="1"/>
  <c r="Q418" i="1" l="1"/>
  <c r="I105" i="1"/>
  <c r="I119" i="1" s="1"/>
  <c r="J503" i="1"/>
  <c r="P218" i="1"/>
  <c r="O239" i="1"/>
  <c r="P239" i="1"/>
  <c r="Q236" i="1"/>
  <c r="Q228" i="1"/>
  <c r="Q229" i="1"/>
  <c r="Q230" i="1"/>
  <c r="Q231" i="1"/>
  <c r="Q232" i="1"/>
  <c r="Q233" i="1"/>
  <c r="Q234" i="1"/>
  <c r="Q235" i="1"/>
  <c r="Q237" i="1"/>
  <c r="Q238" i="1"/>
  <c r="Q227" i="1"/>
  <c r="J564" i="1"/>
  <c r="J581" i="1" s="1"/>
  <c r="I260" i="1"/>
  <c r="J70" i="1"/>
  <c r="J80" i="1" s="1"/>
  <c r="J52" i="1"/>
  <c r="J53" i="1"/>
  <c r="J68" i="1" l="1"/>
  <c r="K260" i="1"/>
  <c r="I299" i="1"/>
  <c r="J514" i="1"/>
  <c r="I514" i="1"/>
  <c r="K509" i="1"/>
  <c r="K510" i="1"/>
  <c r="K511" i="1"/>
  <c r="K512" i="1"/>
  <c r="K513" i="1"/>
  <c r="K508" i="1"/>
  <c r="K514" i="1" l="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42" i="1"/>
  <c r="I369" i="1"/>
  <c r="I581" i="1" l="1"/>
  <c r="O581" i="1"/>
  <c r="P581" i="1"/>
  <c r="Q559" i="1"/>
  <c r="Q560" i="1"/>
  <c r="Q561" i="1"/>
  <c r="Q562" i="1"/>
  <c r="Q563" i="1"/>
  <c r="Q564" i="1"/>
  <c r="Q565" i="1"/>
  <c r="Q566" i="1"/>
  <c r="Q567" i="1"/>
  <c r="Q568" i="1"/>
  <c r="Q569" i="1"/>
  <c r="Q570" i="1"/>
  <c r="Q571" i="1"/>
  <c r="Q572" i="1"/>
  <c r="Q573" i="1"/>
  <c r="Q574" i="1"/>
  <c r="Q575" i="1"/>
  <c r="Q576" i="1"/>
  <c r="Q577" i="1"/>
  <c r="Q578" i="1"/>
  <c r="Q579" i="1"/>
  <c r="Q558" i="1"/>
  <c r="Q581" i="1" l="1"/>
  <c r="T581" i="1" s="1"/>
  <c r="K559" i="1" l="1"/>
  <c r="K560" i="1"/>
  <c r="K561" i="1"/>
  <c r="K562" i="1"/>
  <c r="K563" i="1"/>
  <c r="K564" i="1"/>
  <c r="K565" i="1"/>
  <c r="K566" i="1"/>
  <c r="K567" i="1"/>
  <c r="K568" i="1"/>
  <c r="K569" i="1"/>
  <c r="K570" i="1"/>
  <c r="K571" i="1"/>
  <c r="K572" i="1"/>
  <c r="K573" i="1"/>
  <c r="K574" i="1"/>
  <c r="K575" i="1"/>
  <c r="K576" i="1"/>
  <c r="K558" i="1"/>
  <c r="K581" i="1" l="1"/>
  <c r="R581" i="1" l="1"/>
  <c r="U581" i="1"/>
  <c r="P401" i="1" l="1"/>
  <c r="I401" i="1"/>
  <c r="K392" i="1"/>
  <c r="K393" i="1"/>
  <c r="K394" i="1"/>
  <c r="K395" i="1"/>
  <c r="K396" i="1"/>
  <c r="K397" i="1"/>
  <c r="K398" i="1"/>
  <c r="K399" i="1"/>
  <c r="K400" i="1"/>
  <c r="K391" i="1"/>
  <c r="K401" i="1" l="1"/>
  <c r="P422" i="1" l="1"/>
  <c r="O422" i="1"/>
  <c r="J422" i="1"/>
  <c r="K422" i="1"/>
  <c r="I422" i="1"/>
  <c r="P443" i="1"/>
  <c r="O443" i="1"/>
  <c r="J443" i="1"/>
  <c r="K443" i="1"/>
  <c r="I443" i="1"/>
  <c r="Q442" i="1"/>
  <c r="Q443" i="1" s="1"/>
  <c r="I441" i="1"/>
  <c r="J121" i="1"/>
  <c r="K121" i="1"/>
  <c r="I121" i="1"/>
  <c r="P121" i="1"/>
  <c r="O121" i="1"/>
  <c r="Q121" i="1"/>
  <c r="R422" i="1" l="1"/>
  <c r="R443" i="1"/>
  <c r="R121" i="1"/>
  <c r="K53" i="1"/>
  <c r="K54" i="1"/>
  <c r="K55" i="1"/>
  <c r="K56" i="1"/>
  <c r="K57" i="1"/>
  <c r="K58" i="1"/>
  <c r="K59" i="1"/>
  <c r="K60" i="1"/>
  <c r="K61" i="1"/>
  <c r="K62" i="1"/>
  <c r="K63" i="1"/>
  <c r="K64" i="1"/>
  <c r="K52" i="1"/>
  <c r="K68" i="1" l="1"/>
  <c r="I166" i="1"/>
  <c r="J166" i="1"/>
  <c r="K160" i="1"/>
  <c r="K161" i="1"/>
  <c r="K162" i="1"/>
  <c r="K163" i="1"/>
  <c r="K164" i="1"/>
  <c r="K165" i="1"/>
  <c r="K159" i="1"/>
  <c r="K166" i="1" l="1"/>
  <c r="J556" i="1"/>
  <c r="P556" i="1"/>
  <c r="O556" i="1"/>
  <c r="Q545" i="1"/>
  <c r="K556" i="1"/>
  <c r="I556" i="1"/>
  <c r="Q556" i="1" l="1"/>
  <c r="R556" i="1" s="1"/>
  <c r="K520" i="1"/>
  <c r="K521" i="1"/>
  <c r="K522" i="1"/>
  <c r="K519" i="1"/>
  <c r="K542" i="1"/>
  <c r="K543" i="1"/>
  <c r="K541" i="1"/>
  <c r="P530" i="1"/>
  <c r="Q530" i="1"/>
  <c r="O530" i="1"/>
  <c r="J530" i="1"/>
  <c r="I530" i="1"/>
  <c r="I536" i="1"/>
  <c r="K535" i="1"/>
  <c r="K534" i="1"/>
  <c r="K532" i="1"/>
  <c r="K533" i="1"/>
  <c r="K531" i="1"/>
  <c r="K536" i="1" l="1"/>
  <c r="T556" i="1"/>
  <c r="K530" i="1"/>
  <c r="R530" i="1" s="1"/>
  <c r="I218" i="1"/>
  <c r="K70" i="1" l="1"/>
  <c r="K71" i="1"/>
  <c r="K72" i="1"/>
  <c r="K73" i="1"/>
  <c r="K74" i="1"/>
  <c r="K75" i="1"/>
  <c r="K76" i="1"/>
  <c r="K77" i="1"/>
  <c r="K69" i="1"/>
  <c r="K80" i="1" l="1"/>
  <c r="K122" i="1"/>
  <c r="K138" i="1" s="1"/>
  <c r="I418" i="1" l="1"/>
  <c r="K403" i="1"/>
  <c r="K404" i="1"/>
  <c r="K405" i="1"/>
  <c r="K406" i="1"/>
  <c r="K408" i="1"/>
  <c r="K409" i="1"/>
  <c r="K410" i="1"/>
  <c r="K411" i="1"/>
  <c r="K402" i="1"/>
  <c r="K418" i="1" l="1"/>
  <c r="K140" i="1"/>
  <c r="K141" i="1"/>
  <c r="K142" i="1"/>
  <c r="K143" i="1"/>
  <c r="K144" i="1"/>
  <c r="K145" i="1"/>
  <c r="K146" i="1"/>
  <c r="K147" i="1"/>
  <c r="K148" i="1"/>
  <c r="K149" i="1"/>
  <c r="K150" i="1"/>
  <c r="K151" i="1"/>
  <c r="K152" i="1"/>
  <c r="K153" i="1"/>
  <c r="K154" i="1"/>
  <c r="K155" i="1"/>
  <c r="K156" i="1"/>
  <c r="K139" i="1"/>
  <c r="K158" i="1" l="1"/>
  <c r="J500" i="1"/>
  <c r="J494" i="1" l="1"/>
  <c r="I494" i="1"/>
  <c r="K465" i="1"/>
  <c r="K466" i="1"/>
  <c r="K467" i="1"/>
  <c r="K468" i="1"/>
  <c r="K469" i="1"/>
  <c r="K470" i="1"/>
  <c r="K471" i="1"/>
  <c r="K472" i="1"/>
  <c r="K473" i="1"/>
  <c r="K474" i="1"/>
  <c r="K475" i="1"/>
  <c r="K476" i="1"/>
  <c r="K477" i="1"/>
  <c r="K478" i="1"/>
  <c r="K479" i="1"/>
  <c r="K480" i="1"/>
  <c r="K481" i="1"/>
  <c r="K482" i="1"/>
  <c r="K483" i="1"/>
  <c r="K484" i="1"/>
  <c r="K485" i="1"/>
  <c r="K486" i="1"/>
  <c r="K487" i="1"/>
  <c r="K488" i="1"/>
  <c r="K464" i="1"/>
  <c r="K494" i="1" l="1"/>
  <c r="J448" i="1"/>
  <c r="I448" i="1"/>
  <c r="K445" i="1"/>
  <c r="K446" i="1"/>
  <c r="K447" i="1"/>
  <c r="K444" i="1"/>
  <c r="K448" i="1" l="1"/>
  <c r="K516" i="1"/>
  <c r="K515" i="1"/>
  <c r="K425" i="1"/>
  <c r="K424" i="1"/>
  <c r="J462" i="1" l="1"/>
  <c r="I462" i="1"/>
  <c r="K457" i="1"/>
  <c r="K458" i="1"/>
  <c r="K459" i="1"/>
  <c r="K460" i="1"/>
  <c r="K461" i="1"/>
  <c r="K456" i="1"/>
  <c r="K462" i="1" l="1"/>
  <c r="K504" i="1"/>
  <c r="K505" i="1"/>
  <c r="K506" i="1"/>
  <c r="K503" i="1"/>
  <c r="J507" i="1"/>
  <c r="I507" i="1"/>
  <c r="K507" i="1" l="1"/>
  <c r="K454" i="1"/>
  <c r="J455" i="1" l="1"/>
  <c r="K455" i="1"/>
  <c r="I455" i="1"/>
  <c r="P455" i="1"/>
  <c r="O455" i="1"/>
  <c r="Q454" i="1"/>
  <c r="Q455" i="1" s="1"/>
  <c r="T455" i="1" s="1"/>
  <c r="Q444" i="1"/>
  <c r="K501" i="1"/>
  <c r="R455" i="1" l="1"/>
  <c r="U455" i="1"/>
  <c r="K450" i="1"/>
  <c r="K451" i="1"/>
  <c r="K449" i="1"/>
  <c r="J432" i="1" l="1"/>
  <c r="I432" i="1"/>
  <c r="Q542" i="1"/>
  <c r="Q543" i="1"/>
  <c r="Q539" i="1"/>
  <c r="Q521" i="1"/>
  <c r="P544" i="1"/>
  <c r="O544" i="1"/>
  <c r="K544" i="1"/>
  <c r="J544" i="1"/>
  <c r="I544" i="1"/>
  <c r="Q541" i="1"/>
  <c r="P540" i="1"/>
  <c r="O540" i="1"/>
  <c r="K540" i="1"/>
  <c r="J540" i="1"/>
  <c r="I540" i="1"/>
  <c r="I526" i="1"/>
  <c r="J526" i="1"/>
  <c r="K526" i="1"/>
  <c r="O526" i="1"/>
  <c r="O529" i="1" s="1"/>
  <c r="P526" i="1"/>
  <c r="P529" i="1" s="1"/>
  <c r="Q531" i="1"/>
  <c r="O536" i="1"/>
  <c r="P536" i="1"/>
  <c r="P494" i="1"/>
  <c r="Q516" i="1"/>
  <c r="Q515" i="1"/>
  <c r="Q509" i="1"/>
  <c r="Q510" i="1"/>
  <c r="Q511" i="1"/>
  <c r="Q512" i="1"/>
  <c r="Q513" i="1"/>
  <c r="Q508" i="1"/>
  <c r="Q504" i="1"/>
  <c r="Q503" i="1"/>
  <c r="Q501" i="1"/>
  <c r="Q502" i="1" s="1"/>
  <c r="T502" i="1" s="1"/>
  <c r="Q496" i="1"/>
  <c r="Q497" i="1"/>
  <c r="Q498" i="1"/>
  <c r="Q499" i="1"/>
  <c r="Q495"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64" i="1"/>
  <c r="K517" i="1"/>
  <c r="O517" i="1"/>
  <c r="P517" i="1"/>
  <c r="J517" i="1"/>
  <c r="I517" i="1"/>
  <c r="P514" i="1"/>
  <c r="O514" i="1"/>
  <c r="P507" i="1"/>
  <c r="O507" i="1"/>
  <c r="P502" i="1"/>
  <c r="O502" i="1"/>
  <c r="K502" i="1"/>
  <c r="J502" i="1"/>
  <c r="I502" i="1"/>
  <c r="P500" i="1"/>
  <c r="O500" i="1"/>
  <c r="K500" i="1"/>
  <c r="I500" i="1"/>
  <c r="O494" i="1"/>
  <c r="Q425" i="1"/>
  <c r="Q424" i="1"/>
  <c r="K453" i="1"/>
  <c r="J453" i="1"/>
  <c r="I453" i="1"/>
  <c r="P462" i="1"/>
  <c r="O462" i="1"/>
  <c r="P453" i="1"/>
  <c r="O453" i="1"/>
  <c r="P448" i="1"/>
  <c r="O448" i="1"/>
  <c r="Q457" i="1"/>
  <c r="Q456" i="1"/>
  <c r="Q452" i="1"/>
  <c r="Q451" i="1"/>
  <c r="Q450" i="1"/>
  <c r="Q449" i="1"/>
  <c r="Q446" i="1"/>
  <c r="Q445" i="1"/>
  <c r="P432" i="1"/>
  <c r="O432" i="1"/>
  <c r="Q431" i="1"/>
  <c r="Q430" i="1"/>
  <c r="Q429" i="1"/>
  <c r="Q428" i="1"/>
  <c r="Q427" i="1"/>
  <c r="I426" i="1"/>
  <c r="P426" i="1"/>
  <c r="O426" i="1"/>
  <c r="J426" i="1"/>
  <c r="I463" i="1" l="1"/>
  <c r="K557" i="1"/>
  <c r="J557" i="1"/>
  <c r="I518" i="1"/>
  <c r="K518" i="1"/>
  <c r="J518" i="1"/>
  <c r="I529" i="1"/>
  <c r="I557" i="1"/>
  <c r="P557" i="1"/>
  <c r="O557" i="1"/>
  <c r="R502" i="1"/>
  <c r="O518" i="1"/>
  <c r="P518" i="1"/>
  <c r="U502" i="1"/>
  <c r="Q540" i="1"/>
  <c r="Q526" i="1"/>
  <c r="Q529" i="1" s="1"/>
  <c r="R529" i="1" s="1"/>
  <c r="Q544" i="1"/>
  <c r="Q536" i="1"/>
  <c r="Q494" i="1"/>
  <c r="Q507" i="1"/>
  <c r="Q517" i="1"/>
  <c r="Q514" i="1"/>
  <c r="Q500" i="1"/>
  <c r="K426" i="1"/>
  <c r="Q462" i="1"/>
  <c r="Q453" i="1"/>
  <c r="Q448" i="1"/>
  <c r="Q432" i="1"/>
  <c r="T432" i="1" s="1"/>
  <c r="Q426" i="1"/>
  <c r="Q557" i="1" l="1"/>
  <c r="S557" i="1" s="1"/>
  <c r="R536" i="1"/>
  <c r="R514" i="1"/>
  <c r="T514" i="1"/>
  <c r="R448" i="1"/>
  <c r="T494" i="1"/>
  <c r="U494" i="1" s="1"/>
  <c r="Q518" i="1"/>
  <c r="T426" i="1"/>
  <c r="R526" i="1"/>
  <c r="T526" i="1"/>
  <c r="R540" i="1"/>
  <c r="T540" i="1"/>
  <c r="U540" i="1" s="1"/>
  <c r="R544" i="1"/>
  <c r="T544" i="1"/>
  <c r="T536" i="1"/>
  <c r="U536" i="1" s="1"/>
  <c r="R500" i="1"/>
  <c r="T500" i="1"/>
  <c r="R517" i="1"/>
  <c r="T517" i="1"/>
  <c r="U517" i="1" s="1"/>
  <c r="R462" i="1"/>
  <c r="T462" i="1"/>
  <c r="U462" i="1" s="1"/>
  <c r="R507" i="1"/>
  <c r="T507" i="1"/>
  <c r="U507" i="1" s="1"/>
  <c r="R453" i="1"/>
  <c r="T453" i="1"/>
  <c r="U453" i="1" s="1"/>
  <c r="R494" i="1"/>
  <c r="R426" i="1"/>
  <c r="R557" i="1" l="1"/>
  <c r="R518" i="1"/>
  <c r="K34" i="1"/>
  <c r="K35" i="1"/>
  <c r="K36" i="1"/>
  <c r="K37" i="1"/>
  <c r="K38" i="1"/>
  <c r="K33" i="1"/>
  <c r="K41" i="1" l="1"/>
  <c r="K301" i="1"/>
  <c r="K302" i="1"/>
  <c r="K303" i="1"/>
  <c r="K304" i="1"/>
  <c r="K305" i="1"/>
  <c r="K306" i="1"/>
  <c r="K307" i="1"/>
  <c r="K308" i="1"/>
  <c r="K309" i="1"/>
  <c r="K310" i="1"/>
  <c r="K311" i="1"/>
  <c r="K312" i="1"/>
  <c r="K313" i="1"/>
  <c r="K314" i="1"/>
  <c r="K315" i="1"/>
  <c r="K316" i="1"/>
  <c r="K317" i="1"/>
  <c r="K318" i="1"/>
  <c r="K300" i="1"/>
  <c r="Q300" i="1"/>
  <c r="Q301" i="1"/>
  <c r="Q302" i="1"/>
  <c r="Q303" i="1"/>
  <c r="Q304" i="1"/>
  <c r="Q305" i="1"/>
  <c r="Q306" i="1"/>
  <c r="Q307" i="1"/>
  <c r="Q308" i="1"/>
  <c r="Q309" i="1"/>
  <c r="Q310" i="1"/>
  <c r="Q311" i="1"/>
  <c r="Q312" i="1"/>
  <c r="Q313" i="1"/>
  <c r="Q314" i="1"/>
  <c r="Q315" i="1"/>
  <c r="Q316" i="1"/>
  <c r="Q317" i="1"/>
  <c r="Q318" i="1"/>
  <c r="Q319" i="1"/>
  <c r="J239" i="1" l="1"/>
  <c r="I239" i="1"/>
  <c r="K220" i="1"/>
  <c r="K221" i="1"/>
  <c r="K222" i="1"/>
  <c r="K223" i="1"/>
  <c r="K224" i="1"/>
  <c r="K225" i="1"/>
  <c r="K226" i="1"/>
  <c r="K227" i="1"/>
  <c r="K228" i="1"/>
  <c r="K229" i="1"/>
  <c r="K230" i="1"/>
  <c r="K231" i="1"/>
  <c r="K232" i="1"/>
  <c r="K233" i="1"/>
  <c r="K234" i="1"/>
  <c r="K235" i="1"/>
  <c r="K237" i="1"/>
  <c r="K238" i="1"/>
  <c r="K219" i="1"/>
  <c r="K428" i="1"/>
  <c r="K429" i="1"/>
  <c r="K430" i="1"/>
  <c r="K431" i="1"/>
  <c r="K427" i="1"/>
  <c r="K239" i="1" l="1"/>
  <c r="K432" i="1"/>
  <c r="K167" i="1"/>
  <c r="K168" i="1"/>
  <c r="K169" i="1"/>
  <c r="K170" i="1"/>
  <c r="K171" i="1"/>
  <c r="K183" i="1"/>
  <c r="K184" i="1"/>
  <c r="K185" i="1"/>
  <c r="K434" i="1"/>
  <c r="K435" i="1"/>
  <c r="K436" i="1"/>
  <c r="K437" i="1"/>
  <c r="K438" i="1"/>
  <c r="K439" i="1"/>
  <c r="K433" i="1"/>
  <c r="K186" i="1" l="1"/>
  <c r="U432" i="1"/>
  <c r="R432" i="1"/>
  <c r="K241" i="1"/>
  <c r="K242" i="1"/>
  <c r="K243" i="1"/>
  <c r="K244" i="1"/>
  <c r="K245" i="1"/>
  <c r="K246" i="1"/>
  <c r="K247" i="1"/>
  <c r="K248" i="1"/>
  <c r="K249" i="1"/>
  <c r="K250" i="1"/>
  <c r="K251" i="1"/>
  <c r="K252" i="1"/>
  <c r="K253" i="1"/>
  <c r="K254" i="1"/>
  <c r="K255" i="1"/>
  <c r="K256" i="1"/>
  <c r="K257" i="1"/>
  <c r="K258" i="1"/>
  <c r="K259" i="1"/>
  <c r="K24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2" i="1"/>
  <c r="K293" i="1"/>
  <c r="K294" i="1"/>
  <c r="K295" i="1"/>
  <c r="K296" i="1"/>
  <c r="K291" i="1"/>
  <c r="K299" i="1" l="1"/>
  <c r="I24" i="1"/>
  <c r="K14" i="1"/>
  <c r="K15" i="1"/>
  <c r="K16" i="1"/>
  <c r="K17" i="1"/>
  <c r="K18" i="1"/>
  <c r="K19" i="1"/>
  <c r="K20" i="1"/>
  <c r="K21" i="1"/>
  <c r="K22" i="1"/>
  <c r="K23" i="1"/>
  <c r="K6" i="1" l="1"/>
  <c r="K7" i="1"/>
  <c r="K8" i="1"/>
  <c r="K9" i="1"/>
  <c r="K10" i="1"/>
  <c r="K11" i="1"/>
  <c r="K12" i="1"/>
  <c r="K13" i="1"/>
  <c r="K5" i="1"/>
  <c r="K24" i="1" l="1"/>
  <c r="K82" i="1"/>
  <c r="K83" i="1"/>
  <c r="K84" i="1"/>
  <c r="K85" i="1"/>
  <c r="K86" i="1"/>
  <c r="K87" i="1"/>
  <c r="K88" i="1"/>
  <c r="K89" i="1"/>
  <c r="K81" i="1"/>
  <c r="I90" i="1"/>
  <c r="J90" i="1"/>
  <c r="Q81" i="1"/>
  <c r="Q82" i="1"/>
  <c r="Q83" i="1"/>
  <c r="Q84" i="1"/>
  <c r="Q85" i="1"/>
  <c r="Q86" i="1"/>
  <c r="Q87" i="1"/>
  <c r="Q88" i="1"/>
  <c r="O341" i="1" l="1"/>
  <c r="I341" i="1"/>
  <c r="J341" i="1"/>
  <c r="K322" i="1"/>
  <c r="K323" i="1"/>
  <c r="K324" i="1"/>
  <c r="K325" i="1"/>
  <c r="K326" i="1"/>
  <c r="K327" i="1"/>
  <c r="K328" i="1"/>
  <c r="K329" i="1"/>
  <c r="K330" i="1"/>
  <c r="K331" i="1"/>
  <c r="K332" i="1"/>
  <c r="K333" i="1"/>
  <c r="K334" i="1"/>
  <c r="K335" i="1"/>
  <c r="K336" i="1"/>
  <c r="K337" i="1"/>
  <c r="K338" i="1"/>
  <c r="K339" i="1"/>
  <c r="K340" i="1"/>
  <c r="K321" i="1"/>
  <c r="K341" i="1" l="1"/>
  <c r="T187" i="1" l="1"/>
  <c r="T196" i="1"/>
  <c r="T209" i="1"/>
  <c r="K44" i="1" l="1"/>
  <c r="K45" i="1"/>
  <c r="K46" i="1"/>
  <c r="K47" i="1"/>
  <c r="Q42" i="1"/>
  <c r="K51" i="1" l="1"/>
  <c r="K371" i="1"/>
  <c r="K372" i="1"/>
  <c r="K373" i="1"/>
  <c r="K374" i="1"/>
  <c r="K375" i="1"/>
  <c r="K376" i="1"/>
  <c r="K377" i="1"/>
  <c r="K378" i="1"/>
  <c r="K379" i="1"/>
  <c r="K380" i="1"/>
  <c r="K381" i="1"/>
  <c r="K382" i="1"/>
  <c r="K383" i="1"/>
  <c r="K384" i="1"/>
  <c r="K385" i="1"/>
  <c r="K386" i="1"/>
  <c r="K387" i="1"/>
  <c r="K370" i="1"/>
  <c r="K390" i="1" l="1"/>
  <c r="K108" i="1"/>
  <c r="K100" i="1"/>
  <c r="K103" i="1"/>
  <c r="K102" i="1"/>
  <c r="K101" i="1"/>
  <c r="K98" i="1"/>
  <c r="K97" i="1"/>
  <c r="K96" i="1"/>
  <c r="K95" i="1"/>
  <c r="K94" i="1"/>
  <c r="K93" i="1"/>
  <c r="K92" i="1"/>
  <c r="K99" i="1"/>
  <c r="K104" i="1"/>
  <c r="K105" i="1"/>
  <c r="K107" i="1"/>
  <c r="K109" i="1"/>
  <c r="K110" i="1"/>
  <c r="K111" i="1"/>
  <c r="K112" i="1"/>
  <c r="K113" i="1"/>
  <c r="K114" i="1"/>
  <c r="K115" i="1"/>
  <c r="K116" i="1"/>
  <c r="K117" i="1"/>
  <c r="K91" i="1"/>
  <c r="Q195" i="1"/>
  <c r="T195" i="1" s="1"/>
  <c r="K195" i="1"/>
  <c r="K187" i="1"/>
  <c r="Q188" i="1"/>
  <c r="K188" i="1"/>
  <c r="K209" i="1"/>
  <c r="Q211" i="1"/>
  <c r="T211" i="1" s="1"/>
  <c r="K211" i="1"/>
  <c r="Q210" i="1"/>
  <c r="T210" i="1" s="1"/>
  <c r="K210" i="1"/>
  <c r="K206" i="1"/>
  <c r="Q206" i="1"/>
  <c r="T206" i="1" s="1"/>
  <c r="Q208" i="1"/>
  <c r="T208" i="1" s="1"/>
  <c r="K208" i="1"/>
  <c r="Q207" i="1"/>
  <c r="T207" i="1" s="1"/>
  <c r="K207" i="1"/>
  <c r="Q205" i="1"/>
  <c r="T205" i="1" s="1"/>
  <c r="K205" i="1"/>
  <c r="Q204" i="1"/>
  <c r="T204" i="1" s="1"/>
  <c r="K204" i="1"/>
  <c r="Q203" i="1"/>
  <c r="T203" i="1" s="1"/>
  <c r="K203" i="1"/>
  <c r="Q202" i="1"/>
  <c r="T202" i="1" s="1"/>
  <c r="K202" i="1"/>
  <c r="Q201" i="1"/>
  <c r="T201" i="1" s="1"/>
  <c r="K201" i="1"/>
  <c r="Q200" i="1"/>
  <c r="T200" i="1" s="1"/>
  <c r="K200" i="1"/>
  <c r="Q199" i="1"/>
  <c r="T199" i="1" s="1"/>
  <c r="K199" i="1"/>
  <c r="K90" i="1"/>
  <c r="Q197" i="1"/>
  <c r="T197" i="1" s="1"/>
  <c r="K197" i="1"/>
  <c r="K189" i="1"/>
  <c r="K190" i="1"/>
  <c r="K191" i="1"/>
  <c r="K192" i="1"/>
  <c r="K193" i="1"/>
  <c r="K194" i="1"/>
  <c r="K198" i="1"/>
  <c r="K212" i="1"/>
  <c r="K213" i="1"/>
  <c r="K214" i="1"/>
  <c r="K215" i="1"/>
  <c r="K216" i="1"/>
  <c r="K217" i="1"/>
  <c r="K119" i="1" l="1"/>
  <c r="K218" i="1"/>
  <c r="T188" i="1"/>
  <c r="R197" i="1"/>
  <c r="R205" i="1"/>
  <c r="R209" i="1"/>
  <c r="R206" i="1"/>
  <c r="R203" i="1"/>
  <c r="R201" i="1"/>
  <c r="R202" i="1"/>
  <c r="R199" i="1"/>
  <c r="V119" i="1" l="1"/>
  <c r="J441" i="1"/>
  <c r="J463" i="1" s="1"/>
  <c r="K441" i="1"/>
  <c r="K463" i="1" s="1"/>
  <c r="J401" i="1"/>
  <c r="I390" i="1"/>
  <c r="J390" i="1"/>
  <c r="J369" i="1"/>
  <c r="K369" i="1"/>
  <c r="I320" i="1"/>
  <c r="J320" i="1"/>
  <c r="K320" i="1"/>
  <c r="I158" i="1"/>
  <c r="I138" i="1"/>
  <c r="I41" i="1"/>
  <c r="J41" i="1"/>
  <c r="I51" i="1"/>
  <c r="I80" i="1"/>
  <c r="I68" i="1"/>
  <c r="I423" i="1" l="1"/>
  <c r="I582" i="1" s="1"/>
  <c r="K423" i="1"/>
  <c r="K582" i="1" s="1"/>
  <c r="J423" i="1"/>
  <c r="J582" i="1" s="1"/>
  <c r="O418" i="1"/>
  <c r="P418" i="1"/>
  <c r="Q440" i="1"/>
  <c r="P441" i="1"/>
  <c r="P463" i="1" s="1"/>
  <c r="O441" i="1"/>
  <c r="O463" i="1" s="1"/>
  <c r="P390" i="1"/>
  <c r="O390" i="1"/>
  <c r="O401" i="1"/>
  <c r="P369" i="1"/>
  <c r="O369" i="1"/>
  <c r="P341" i="1"/>
  <c r="P320" i="1"/>
  <c r="O320" i="1"/>
  <c r="P299" i="1"/>
  <c r="O299" i="1"/>
  <c r="O80" i="1"/>
  <c r="P68" i="1"/>
  <c r="O218" i="1"/>
  <c r="P186" i="1"/>
  <c r="O186" i="1"/>
  <c r="P166" i="1"/>
  <c r="O166" i="1"/>
  <c r="P158" i="1"/>
  <c r="P138" i="1"/>
  <c r="O138" i="1"/>
  <c r="P90" i="1"/>
  <c r="O90" i="1"/>
  <c r="P80" i="1"/>
  <c r="O68" i="1"/>
  <c r="P24" i="1"/>
  <c r="O24" i="1"/>
  <c r="Q6" i="1"/>
  <c r="Q7" i="1"/>
  <c r="Q8" i="1"/>
  <c r="Q9" i="1"/>
  <c r="Q10" i="1"/>
  <c r="Q11" i="1"/>
  <c r="Q12" i="1"/>
  <c r="Q13" i="1"/>
  <c r="Q33" i="1"/>
  <c r="Q34" i="1"/>
  <c r="Q35" i="1"/>
  <c r="Q36" i="1"/>
  <c r="Q37" i="1"/>
  <c r="Q38" i="1"/>
  <c r="Q43" i="1"/>
  <c r="Q44" i="1"/>
  <c r="Q45" i="1"/>
  <c r="Q46" i="1"/>
  <c r="Q47" i="1"/>
  <c r="Q52" i="1"/>
  <c r="R52" i="1" s="1"/>
  <c r="Q53" i="1"/>
  <c r="R53" i="1" s="1"/>
  <c r="Q54" i="1"/>
  <c r="R54" i="1" s="1"/>
  <c r="Q55" i="1"/>
  <c r="R55" i="1" s="1"/>
  <c r="Q56" i="1"/>
  <c r="R56" i="1" s="1"/>
  <c r="Q57" i="1"/>
  <c r="R57" i="1" s="1"/>
  <c r="Q58" i="1"/>
  <c r="R58" i="1" s="1"/>
  <c r="Q59" i="1"/>
  <c r="R59" i="1" s="1"/>
  <c r="Q60" i="1"/>
  <c r="R60" i="1" s="1"/>
  <c r="Q61" i="1"/>
  <c r="R61" i="1" s="1"/>
  <c r="Q62" i="1"/>
  <c r="R62" i="1" s="1"/>
  <c r="Q63" i="1"/>
  <c r="R63" i="1" s="1"/>
  <c r="Q64" i="1"/>
  <c r="R64" i="1" s="1"/>
  <c r="Q122" i="1"/>
  <c r="Q123" i="1"/>
  <c r="Q124" i="1"/>
  <c r="Q125" i="1"/>
  <c r="Q126" i="1"/>
  <c r="Q127" i="1"/>
  <c r="Q128" i="1"/>
  <c r="Q129" i="1"/>
  <c r="Q130" i="1"/>
  <c r="Q131" i="1"/>
  <c r="Q132" i="1"/>
  <c r="Q133" i="1"/>
  <c r="Q139" i="1"/>
  <c r="Q140" i="1"/>
  <c r="Q141" i="1"/>
  <c r="Q142" i="1"/>
  <c r="Q143" i="1"/>
  <c r="Q144" i="1"/>
  <c r="Q145" i="1"/>
  <c r="Q146" i="1"/>
  <c r="Q147" i="1"/>
  <c r="Q148" i="1"/>
  <c r="Q149" i="1"/>
  <c r="Q150" i="1"/>
  <c r="Q151" i="1"/>
  <c r="Q152" i="1"/>
  <c r="Q153" i="1"/>
  <c r="Q154" i="1"/>
  <c r="Q155" i="1"/>
  <c r="Q156" i="1"/>
  <c r="Q159" i="1"/>
  <c r="Q160" i="1"/>
  <c r="Q161" i="1"/>
  <c r="Q162" i="1"/>
  <c r="Q163" i="1"/>
  <c r="Q167" i="1"/>
  <c r="Q168" i="1"/>
  <c r="Q169" i="1"/>
  <c r="Q170" i="1"/>
  <c r="Q171" i="1"/>
  <c r="Q172" i="1"/>
  <c r="Q173" i="1"/>
  <c r="Q174" i="1"/>
  <c r="Q175" i="1"/>
  <c r="Q176" i="1"/>
  <c r="Q177" i="1"/>
  <c r="Q178" i="1"/>
  <c r="Q179" i="1"/>
  <c r="Q180" i="1"/>
  <c r="Q181" i="1"/>
  <c r="Q182" i="1"/>
  <c r="Q183" i="1"/>
  <c r="Q184" i="1"/>
  <c r="Q185" i="1"/>
  <c r="Q189" i="1"/>
  <c r="Q190" i="1"/>
  <c r="T190" i="1" s="1"/>
  <c r="Q191" i="1"/>
  <c r="Q192" i="1"/>
  <c r="T192" i="1" s="1"/>
  <c r="Q193" i="1"/>
  <c r="T193" i="1" s="1"/>
  <c r="Q194" i="1"/>
  <c r="T194" i="1" s="1"/>
  <c r="Q198" i="1"/>
  <c r="Q212" i="1"/>
  <c r="T212" i="1" s="1"/>
  <c r="Q213" i="1"/>
  <c r="T213" i="1" s="1"/>
  <c r="Q214" i="1"/>
  <c r="T214" i="1" s="1"/>
  <c r="Q215" i="1"/>
  <c r="T215" i="1" s="1"/>
  <c r="Q216" i="1"/>
  <c r="T216" i="1" s="1"/>
  <c r="Q217" i="1"/>
  <c r="T217" i="1" s="1"/>
  <c r="Q219" i="1"/>
  <c r="Q220" i="1"/>
  <c r="Q221" i="1"/>
  <c r="Q222" i="1"/>
  <c r="Q223" i="1"/>
  <c r="Q224" i="1"/>
  <c r="Q225" i="1"/>
  <c r="Q226" i="1"/>
  <c r="Q321" i="1"/>
  <c r="Q322" i="1"/>
  <c r="Q323" i="1"/>
  <c r="Q324" i="1"/>
  <c r="Q325" i="1"/>
  <c r="Q326" i="1"/>
  <c r="Q327" i="1"/>
  <c r="Q328" i="1"/>
  <c r="Q329" i="1"/>
  <c r="Q330" i="1"/>
  <c r="Q331" i="1"/>
  <c r="Q332" i="1"/>
  <c r="Q333" i="1"/>
  <c r="Q334"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70" i="1"/>
  <c r="Q371" i="1"/>
  <c r="Q372" i="1"/>
  <c r="Q373" i="1"/>
  <c r="Q374" i="1"/>
  <c r="Q375" i="1"/>
  <c r="Q376" i="1"/>
  <c r="Q377" i="1"/>
  <c r="Q378" i="1"/>
  <c r="Q379" i="1"/>
  <c r="Q380" i="1"/>
  <c r="Q381" i="1"/>
  <c r="Q382" i="1"/>
  <c r="Q383" i="1"/>
  <c r="Q384" i="1"/>
  <c r="Q385" i="1"/>
  <c r="Q386" i="1"/>
  <c r="Q387" i="1"/>
  <c r="Q388" i="1"/>
  <c r="Q389" i="1"/>
  <c r="Q391" i="1"/>
  <c r="Q392" i="1"/>
  <c r="Q393" i="1"/>
  <c r="Q394" i="1"/>
  <c r="Q395" i="1"/>
  <c r="Q396" i="1"/>
  <c r="Q397" i="1"/>
  <c r="Q398" i="1"/>
  <c r="Q433" i="1"/>
  <c r="Q434" i="1"/>
  <c r="Q435" i="1"/>
  <c r="Q436" i="1"/>
  <c r="Q437" i="1"/>
  <c r="Q438" i="1"/>
  <c r="Q439" i="1"/>
  <c r="Q5" i="1"/>
  <c r="O423" i="1" l="1"/>
  <c r="O582" i="1" s="1"/>
  <c r="P423" i="1"/>
  <c r="P582" i="1" s="1"/>
  <c r="Q41" i="1"/>
  <c r="Q51" i="1"/>
  <c r="Q341" i="1"/>
  <c r="Q158" i="1"/>
  <c r="R158" i="1" s="1"/>
  <c r="Q239" i="1"/>
  <c r="T189" i="1"/>
  <c r="Q218" i="1"/>
  <c r="R191" i="1"/>
  <c r="T191" i="1"/>
  <c r="R198" i="1"/>
  <c r="T198" i="1"/>
  <c r="R187" i="1"/>
  <c r="Q441" i="1"/>
  <c r="Q463" i="1" s="1"/>
  <c r="Q401" i="1"/>
  <c r="Q390" i="1"/>
  <c r="Q369" i="1"/>
  <c r="Q320" i="1"/>
  <c r="Q299" i="1"/>
  <c r="Q70" i="1"/>
  <c r="Q69" i="1"/>
  <c r="Q71" i="1"/>
  <c r="Q68" i="1"/>
  <c r="Q186" i="1"/>
  <c r="Q166" i="1"/>
  <c r="Q138" i="1"/>
  <c r="T138" i="1" s="1"/>
  <c r="Q90" i="1"/>
  <c r="R90" i="1" s="1"/>
  <c r="Q24" i="1"/>
  <c r="T24" i="1" l="1"/>
  <c r="U24" i="1" s="1"/>
  <c r="T299" i="1"/>
  <c r="U299" i="1" s="1"/>
  <c r="R299" i="1"/>
  <c r="T218" i="1"/>
  <c r="U218" i="1" s="1"/>
  <c r="R218" i="1"/>
  <c r="T239" i="1"/>
  <c r="U239" i="1" s="1"/>
  <c r="R239" i="1"/>
  <c r="T68" i="1"/>
  <c r="U68" i="1" s="1"/>
  <c r="R68" i="1"/>
  <c r="R369" i="1"/>
  <c r="T369" i="1"/>
  <c r="U369" i="1" s="1"/>
  <c r="R401" i="1"/>
  <c r="T401" i="1"/>
  <c r="U401" i="1" s="1"/>
  <c r="R51" i="1"/>
  <c r="T51" i="1"/>
  <c r="T166" i="1"/>
  <c r="R166" i="1"/>
  <c r="U138" i="1"/>
  <c r="R138" i="1"/>
  <c r="R418" i="1"/>
  <c r="T418" i="1"/>
  <c r="T158" i="1"/>
  <c r="U158" i="1" s="1"/>
  <c r="T41" i="1"/>
  <c r="U41" i="1" s="1"/>
  <c r="R41" i="1"/>
  <c r="R320" i="1"/>
  <c r="T320" i="1"/>
  <c r="U320" i="1" s="1"/>
  <c r="R441" i="1"/>
  <c r="R463" i="1" s="1"/>
  <c r="T441" i="1"/>
  <c r="U441" i="1" s="1"/>
  <c r="R24" i="1"/>
  <c r="R341" i="1"/>
  <c r="T341" i="1"/>
  <c r="U341" i="1" s="1"/>
  <c r="T186" i="1"/>
  <c r="U186" i="1" s="1"/>
  <c r="R186" i="1"/>
  <c r="R390" i="1"/>
  <c r="T390" i="1"/>
  <c r="U390" i="1" s="1"/>
  <c r="T119" i="1"/>
  <c r="R119" i="1"/>
  <c r="Q73" i="1"/>
  <c r="Q72" i="1" l="1"/>
  <c r="Q74" i="1" l="1"/>
  <c r="Q75" i="1"/>
  <c r="Q76" i="1" l="1"/>
  <c r="Q77" i="1"/>
  <c r="Q80" i="1" l="1"/>
  <c r="Q423" i="1" s="1"/>
  <c r="Q582" i="1" l="1"/>
  <c r="T80" i="1"/>
  <c r="U80" i="1" s="1"/>
  <c r="R80" i="1"/>
  <c r="R423" i="1" s="1"/>
  <c r="R582" i="1" l="1"/>
  <c r="T582" i="1"/>
</calcChain>
</file>

<file path=xl/comments1.xml><?xml version="1.0" encoding="utf-8"?>
<comments xmlns="http://schemas.openxmlformats.org/spreadsheetml/2006/main">
  <authors>
    <author>Solvita Kukanovska</author>
    <author>Lietotajs</author>
    <author>Linita Amoliņa</author>
  </authors>
  <commentList>
    <comment ref="J289" authorId="0" shapeId="0">
      <text>
        <r>
          <rPr>
            <b/>
            <sz val="9"/>
            <color indexed="81"/>
            <rFont val="Tahoma"/>
            <family val="2"/>
            <charset val="186"/>
          </rPr>
          <t>Solvita Kukanovska:</t>
        </r>
        <r>
          <rPr>
            <sz val="9"/>
            <color indexed="81"/>
            <rFont val="Tahoma"/>
            <family val="2"/>
            <charset val="186"/>
          </rPr>
          <t xml:space="preserve">
Sākotnēji bija plānots 1100 EUR</t>
        </r>
      </text>
    </comment>
    <comment ref="J316" authorId="0" shapeId="0">
      <text>
        <r>
          <rPr>
            <b/>
            <sz val="9"/>
            <color indexed="81"/>
            <rFont val="Tahoma"/>
            <family val="2"/>
            <charset val="186"/>
          </rPr>
          <t>Solvita Kukanovska:</t>
        </r>
        <r>
          <rPr>
            <sz val="9"/>
            <color indexed="81"/>
            <rFont val="Tahoma"/>
            <family val="2"/>
            <charset val="186"/>
          </rPr>
          <t xml:space="preserve">
Jau sākotnēji bija ieplānoti 500 EUR</t>
        </r>
      </text>
    </comment>
    <comment ref="J413" authorId="0" shapeId="0">
      <text>
        <r>
          <rPr>
            <b/>
            <sz val="9"/>
            <color indexed="81"/>
            <rFont val="Tahoma"/>
            <family val="2"/>
            <charset val="186"/>
          </rPr>
          <t>Solvita Kukanovska:</t>
        </r>
        <r>
          <rPr>
            <sz val="9"/>
            <color indexed="81"/>
            <rFont val="Tahoma"/>
            <family val="2"/>
            <charset val="186"/>
          </rPr>
          <t xml:space="preserve">
Bija plānots 10000, kas pārcelti uz attiecīgo iestāžu budžeta sadaļām. Saskaņā ar apvieno tāmi un aprēķināto propurciju</t>
        </r>
      </text>
    </comment>
    <comment ref="P446" authorId="1" shapeId="0">
      <text>
        <r>
          <rPr>
            <b/>
            <sz val="9"/>
            <color indexed="81"/>
            <rFont val="Tahoma"/>
            <family val="2"/>
            <charset val="186"/>
          </rPr>
          <t>Lietotajs:</t>
        </r>
        <r>
          <rPr>
            <sz val="9"/>
            <color indexed="81"/>
            <rFont val="Tahoma"/>
            <family val="2"/>
            <charset val="186"/>
          </rPr>
          <t xml:space="preserve">
Kaut kas nav korekti bijis ievadīts</t>
        </r>
      </text>
    </comment>
    <comment ref="R557" authorId="2" shapeId="0">
      <text>
        <r>
          <rPr>
            <b/>
            <sz val="9"/>
            <color indexed="81"/>
            <rFont val="Tahoma"/>
            <family val="2"/>
            <charset val="186"/>
          </rPr>
          <t>Linita Amoliņa:</t>
        </r>
        <r>
          <rPr>
            <sz val="9"/>
            <color indexed="81"/>
            <rFont val="Tahoma"/>
            <family val="2"/>
            <charset val="186"/>
          </rPr>
          <t xml:space="preserve">
Izņemot Grantu konkursus</t>
        </r>
      </text>
    </comment>
  </commentList>
</comments>
</file>

<file path=xl/sharedStrings.xml><?xml version="1.0" encoding="utf-8"?>
<sst xmlns="http://schemas.openxmlformats.org/spreadsheetml/2006/main" count="3207" uniqueCount="1678">
  <si>
    <t>Valdības funkcija</t>
  </si>
  <si>
    <t>214</t>
  </si>
  <si>
    <t>Staiceles pilsētas un pagasta pakalpojumu sniegšanas centrs</t>
  </si>
  <si>
    <t>08.100</t>
  </si>
  <si>
    <t>4109</t>
  </si>
  <si>
    <t>Sporta spēles</t>
  </si>
  <si>
    <t>4120</t>
  </si>
  <si>
    <t>Galda spēļu turnīrs</t>
  </si>
  <si>
    <t>4149</t>
  </si>
  <si>
    <t>Novusa čempionāts</t>
  </si>
  <si>
    <t>4150</t>
  </si>
  <si>
    <t>Galda tenisa turnīrs</t>
  </si>
  <si>
    <t>4151</t>
  </si>
  <si>
    <t>Šautriņu mešanas turnīrs</t>
  </si>
  <si>
    <t>4183</t>
  </si>
  <si>
    <t>Zolītes turnīri</t>
  </si>
  <si>
    <t>4184</t>
  </si>
  <si>
    <t>Volejbola turnīri</t>
  </si>
  <si>
    <t>4185</t>
  </si>
  <si>
    <t>Ziemas sporta spēles</t>
  </si>
  <si>
    <t>4187</t>
  </si>
  <si>
    <t>Futbola sacensības</t>
  </si>
  <si>
    <t>223</t>
  </si>
  <si>
    <t>Katvaru pagasta pakalpojumu sniegšanas centrs</t>
  </si>
  <si>
    <t>4126</t>
  </si>
  <si>
    <t>Bērnu sporta diena</t>
  </si>
  <si>
    <t>4162</t>
  </si>
  <si>
    <t>Novusa pasākumi</t>
  </si>
  <si>
    <t>4186</t>
  </si>
  <si>
    <t>Āra florbols</t>
  </si>
  <si>
    <t>4189</t>
  </si>
  <si>
    <t>Atklātais čempionāts TENISĀ</t>
  </si>
  <si>
    <t>228</t>
  </si>
  <si>
    <t>Viļķenes pagasta pakalpojumu sniegšanas centrs</t>
  </si>
  <si>
    <t>4009</t>
  </si>
  <si>
    <t>Viļķenes pagasta svētki</t>
  </si>
  <si>
    <t>4138</t>
  </si>
  <si>
    <t>Velo-foto orientēšanās sacensības</t>
  </si>
  <si>
    <t>4142</t>
  </si>
  <si>
    <t>Jāņa Eglīša piemiņas turnīrs Volejbolā</t>
  </si>
  <si>
    <t>4148</t>
  </si>
  <si>
    <t>Ielu basketbola sacensības</t>
  </si>
  <si>
    <t>4190</t>
  </si>
  <si>
    <t>Uzņēmēju kauss</t>
  </si>
  <si>
    <t>4191</t>
  </si>
  <si>
    <t>Pārgājiens</t>
  </si>
  <si>
    <t>811</t>
  </si>
  <si>
    <t>Limbažu pagasta sabiedriskais centrs "Lādes vītoli"</t>
  </si>
  <si>
    <t>4216</t>
  </si>
  <si>
    <t>Ziemassvētki</t>
  </si>
  <si>
    <t>4271</t>
  </si>
  <si>
    <t>Ziemassvētku pasākums</t>
  </si>
  <si>
    <t>08.200</t>
  </si>
  <si>
    <t>4002</t>
  </si>
  <si>
    <t>Limbažu pagasta svētki</t>
  </si>
  <si>
    <t>4205</t>
  </si>
  <si>
    <t>Valsts svētku sarīkojums</t>
  </si>
  <si>
    <t>4206</t>
  </si>
  <si>
    <t>Jāņu ielīgošanas</t>
  </si>
  <si>
    <t>4217</t>
  </si>
  <si>
    <t>Lieldienas</t>
  </si>
  <si>
    <t>4220</t>
  </si>
  <si>
    <t>Baltā galdauta svētki</t>
  </si>
  <si>
    <t>4245</t>
  </si>
  <si>
    <t>Barikāžu atceres diena</t>
  </si>
  <si>
    <t>4254</t>
  </si>
  <si>
    <t>Senioru dienai veltīts pasākums</t>
  </si>
  <si>
    <t>4256</t>
  </si>
  <si>
    <t>Vecgada balle</t>
  </si>
  <si>
    <t>4269</t>
  </si>
  <si>
    <t>Valentīndienas pasākums/balle</t>
  </si>
  <si>
    <t>4270</t>
  </si>
  <si>
    <t>Mātes dienai veltīts koncerts</t>
  </si>
  <si>
    <t>4272</t>
  </si>
  <si>
    <t>Tikšanās ar iedvesmas personām</t>
  </si>
  <si>
    <t>482</t>
  </si>
  <si>
    <t>Latvijas Lielā talka</t>
  </si>
  <si>
    <t>812</t>
  </si>
  <si>
    <t>Sporta un atpūtas komplekss ''Zvejnieku parks''</t>
  </si>
  <si>
    <t>4101</t>
  </si>
  <si>
    <t>Sporta laureāts</t>
  </si>
  <si>
    <t>4102</t>
  </si>
  <si>
    <t>R.Spuriņa piemiņas kauss futbolā veterāniem</t>
  </si>
  <si>
    <t>4103</t>
  </si>
  <si>
    <t>Nēģu svētku kross</t>
  </si>
  <si>
    <t>4104</t>
  </si>
  <si>
    <t>Olimpiskā diena</t>
  </si>
  <si>
    <t>4105</t>
  </si>
  <si>
    <t>Salacgrīvas kauss airēšanā</t>
  </si>
  <si>
    <t>4106</t>
  </si>
  <si>
    <t>4.maija ielu stafetes skrējiens</t>
  </si>
  <si>
    <t>4107</t>
  </si>
  <si>
    <t xml:space="preserve">Dambretes čempionāts 
</t>
  </si>
  <si>
    <t>4108</t>
  </si>
  <si>
    <t>Salacgrīvas atklātais čempionāts galda tenisā</t>
  </si>
  <si>
    <t>4113</t>
  </si>
  <si>
    <t>Sniega diena</t>
  </si>
  <si>
    <t>4181</t>
  </si>
  <si>
    <t>Salacgrīvas atklātais čempionāts tenisā "Kortu valdienieks"</t>
  </si>
  <si>
    <t>813</t>
  </si>
  <si>
    <t>Pāles sporta zāle</t>
  </si>
  <si>
    <t>4005</t>
  </si>
  <si>
    <t>Pāles pagasta svētki</t>
  </si>
  <si>
    <t>4114</t>
  </si>
  <si>
    <t>Jāņu velobrauciens</t>
  </si>
  <si>
    <t>4131</t>
  </si>
  <si>
    <t>Pāles kausa izcīņa hokejā</t>
  </si>
  <si>
    <t>4132</t>
  </si>
  <si>
    <t>Pāles kausa izcīņa telpu futbolā bērniem</t>
  </si>
  <si>
    <t>4134</t>
  </si>
  <si>
    <t>Pāles Ziemassvētku kauss zolītē</t>
  </si>
  <si>
    <t>4135</t>
  </si>
  <si>
    <t>Rudens kross</t>
  </si>
  <si>
    <t>8211</t>
  </si>
  <si>
    <t>Limbažu kultūras nams</t>
  </si>
  <si>
    <t>4212</t>
  </si>
  <si>
    <t>Egles iedegšana</t>
  </si>
  <si>
    <t>4246</t>
  </si>
  <si>
    <t>Komunistiskās genocīda upuru piemiņas dienas pasākums</t>
  </si>
  <si>
    <t>4279</t>
  </si>
  <si>
    <t>Jampadrača X deju svētki "Mūs vieno deja"</t>
  </si>
  <si>
    <t>4280</t>
  </si>
  <si>
    <t>Jāņu ielīgošana Limbažos "Saulgriežu nakts"</t>
  </si>
  <si>
    <t>4286</t>
  </si>
  <si>
    <t>Latvijas brīvības cīņās kritušo varoņu godināšana</t>
  </si>
  <si>
    <t>4287</t>
  </si>
  <si>
    <t>Kolektīvu danču, dziesmu un teātru vakari</t>
  </si>
  <si>
    <t>4288</t>
  </si>
  <si>
    <t>Amatiermākslas koncerts "Rudens"</t>
  </si>
  <si>
    <t>4299</t>
  </si>
  <si>
    <t>Izstādes</t>
  </si>
  <si>
    <t>4452</t>
  </si>
  <si>
    <t xml:space="preserve">Limbažiem 800  "Tie ir svētki visa gada garumā" </t>
  </si>
  <si>
    <t>489</t>
  </si>
  <si>
    <t>Profesionālie vieskoncerti/viesizrādes</t>
  </si>
  <si>
    <t>8213</t>
  </si>
  <si>
    <t>Pāles kultūras nams</t>
  </si>
  <si>
    <t>4213</t>
  </si>
  <si>
    <t>Jaundzimušo uzņemšana novada saimē</t>
  </si>
  <si>
    <t>4224</t>
  </si>
  <si>
    <t>Adventes koncerts</t>
  </si>
  <si>
    <t>4232</t>
  </si>
  <si>
    <t>Ziemassvētki mazajiem</t>
  </si>
  <si>
    <t>4236</t>
  </si>
  <si>
    <t>Pašdarbnieku sezonas noslēguma koncerts</t>
  </si>
  <si>
    <t>4237</t>
  </si>
  <si>
    <t>Masku karnevāls</t>
  </si>
  <si>
    <t>4238</t>
  </si>
  <si>
    <t>Ģimeņu pasākums</t>
  </si>
  <si>
    <t>4285</t>
  </si>
  <si>
    <t>Lāčplēša diena</t>
  </si>
  <si>
    <t>4291</t>
  </si>
  <si>
    <t>Amatierteātra izrāde</t>
  </si>
  <si>
    <t>4510</t>
  </si>
  <si>
    <t>Tematiskie pasākumi</t>
  </si>
  <si>
    <t>483</t>
  </si>
  <si>
    <t>Filmu vakari</t>
  </si>
  <si>
    <t>8214</t>
  </si>
  <si>
    <t>Pociema kultūras nams</t>
  </si>
  <si>
    <t>4007</t>
  </si>
  <si>
    <t>Katvaru pagasta svētki</t>
  </si>
  <si>
    <t>4139</t>
  </si>
  <si>
    <t>Lieldienu iešūpošana, sportiskas aktivitātes ģimenēm</t>
  </si>
  <si>
    <t>4253</t>
  </si>
  <si>
    <t>Muzikantu saiets "Jādzīvo, lai būtu prieks"</t>
  </si>
  <si>
    <t>4255</t>
  </si>
  <si>
    <t>Atpūtas vakars</t>
  </si>
  <si>
    <t>4257</t>
  </si>
  <si>
    <t>Koncerts- "Es Tev dziedāšu citādi- ar sirdi"</t>
  </si>
  <si>
    <t>4258</t>
  </si>
  <si>
    <t>Vidējās paaudzes deju kolektīvu sadancis</t>
  </si>
  <si>
    <t>4259</t>
  </si>
  <si>
    <t>Dziedošo senioru kolektīvu sadziedāšanās</t>
  </si>
  <si>
    <t>4260</t>
  </si>
  <si>
    <t>Pūtēju orķestru Dižkoncerts</t>
  </si>
  <si>
    <t>4304</t>
  </si>
  <si>
    <t>Lieldienu Jampadracis pirmsskolas vecuma bērnu deju kolektīviem</t>
  </si>
  <si>
    <t>8215</t>
  </si>
  <si>
    <t>Umurgas kultūras nams</t>
  </si>
  <si>
    <t>4008</t>
  </si>
  <si>
    <t>Umurgas pagasta svētki</t>
  </si>
  <si>
    <t>8216</t>
  </si>
  <si>
    <t>Viļķenes kultūras nams</t>
  </si>
  <si>
    <t>4244</t>
  </si>
  <si>
    <t>Bērniņš ienāk pasaulē</t>
  </si>
  <si>
    <t>4247</t>
  </si>
  <si>
    <t>Teātra diena</t>
  </si>
  <si>
    <t>4250</t>
  </si>
  <si>
    <t>Lielā gada tematiskā balle</t>
  </si>
  <si>
    <t>4292</t>
  </si>
  <si>
    <t>Kolektīvu sezonas noslēguma koncerts</t>
  </si>
  <si>
    <t>4293</t>
  </si>
  <si>
    <t>Vasaras izskaņas koncerts</t>
  </si>
  <si>
    <t>4320</t>
  </si>
  <si>
    <t>"Mazs ar mazu saderēja" - 1.-4.klašu vecuma dejotāju koncerts</t>
  </si>
  <si>
    <t>4412</t>
  </si>
  <si>
    <t>Vidējās paaudzes deju kolektīva "Savieši" -35 gadu jubilejas koncerts, balle</t>
  </si>
  <si>
    <t>4413</t>
  </si>
  <si>
    <t>Jauniešu deju kolektīva "Dīdeklis" -75 gadu jubilejas koncerts</t>
  </si>
  <si>
    <t>4414</t>
  </si>
  <si>
    <t>Bērnu deju kolektīva "Trejdeviņi" -30 gadu jubilejas koncerts</t>
  </si>
  <si>
    <t>488</t>
  </si>
  <si>
    <t>Leļļu teātra izrādes</t>
  </si>
  <si>
    <t>8217</t>
  </si>
  <si>
    <t>Skultes kultūras centrs</t>
  </si>
  <si>
    <t>4152</t>
  </si>
  <si>
    <t>Orientēšanās sacensības</t>
  </si>
  <si>
    <t>4011</t>
  </si>
  <si>
    <t>Skultes svētku nedēļa</t>
  </si>
  <si>
    <t>42201</t>
  </si>
  <si>
    <t>Senā uguns nakts</t>
  </si>
  <si>
    <t>4239</t>
  </si>
  <si>
    <t>Sadraudzības koncerts</t>
  </si>
  <si>
    <t>42511</t>
  </si>
  <si>
    <t>Senioru atpūtas pasākums "" Smaržo Ziemassvētki"</t>
  </si>
  <si>
    <t>4273</t>
  </si>
  <si>
    <t>Teātru festivāls veltīts aktiera E.Liepiņa piemiņai "Pasmaidi, sirds gaiša kļūs"</t>
  </si>
  <si>
    <t>4274</t>
  </si>
  <si>
    <t>Saulgriežu nakts pasākums</t>
  </si>
  <si>
    <t>4275</t>
  </si>
  <si>
    <t>Līgo saule līgodama. Līgo svētki Skultes muižas pakā</t>
  </si>
  <si>
    <t>42822</t>
  </si>
  <si>
    <t>Koncertu cikls vasaras garumā( Vārzas, Mandegas, Skultes muiža)</t>
  </si>
  <si>
    <t>Tikšanās ar radošām personībām</t>
  </si>
  <si>
    <t>4610</t>
  </si>
  <si>
    <t>Lekcijas</t>
  </si>
  <si>
    <t>4751</t>
  </si>
  <si>
    <t>Bērnu un jauniešu pludmales volejbolla vasara</t>
  </si>
  <si>
    <t>8218</t>
  </si>
  <si>
    <t>Sporta un kultūras centrs "Vidriži"</t>
  </si>
  <si>
    <t>4010</t>
  </si>
  <si>
    <t>Vidrižu pagasta svētki</t>
  </si>
  <si>
    <t>Salacgrīvas kultūras centrs</t>
  </si>
  <si>
    <t>8221</t>
  </si>
  <si>
    <t>Salacgrīvas kultūras nams</t>
  </si>
  <si>
    <t>4201</t>
  </si>
  <si>
    <t>Jūras svētki</t>
  </si>
  <si>
    <t>4202</t>
  </si>
  <si>
    <t>Saulrieta steķis-muzikāla noskaņu mūzika saulrietam</t>
  </si>
  <si>
    <t>4203</t>
  </si>
  <si>
    <t>Reņģēdāju festivāls</t>
  </si>
  <si>
    <t>4204</t>
  </si>
  <si>
    <t>Jaunā gada sagaidīšanas balle</t>
  </si>
  <si>
    <t>4207</t>
  </si>
  <si>
    <t>Saivas jampadracis- senioru sadancis</t>
  </si>
  <si>
    <t>4208</t>
  </si>
  <si>
    <t>Lustes diena- jauniešu sadancis</t>
  </si>
  <si>
    <t>4209</t>
  </si>
  <si>
    <t>Tingeltangeļa deju putenis -vidējās paaudzes sadancis</t>
  </si>
  <si>
    <t>4210</t>
  </si>
  <si>
    <t>Pašdarbnieku vakars</t>
  </si>
  <si>
    <t>4211</t>
  </si>
  <si>
    <t>Teātra studijas VVV izrādes</t>
  </si>
  <si>
    <t>4214</t>
  </si>
  <si>
    <t>Piemiņas brīdis represētiem/ Represēto pasākums Limbažos</t>
  </si>
  <si>
    <t>4215</t>
  </si>
  <si>
    <t>Lāpu gājiens, koncerts</t>
  </si>
  <si>
    <t>4218</t>
  </si>
  <si>
    <t>Meteņu danču vakars</t>
  </si>
  <si>
    <t>8222</t>
  </si>
  <si>
    <t>Ainažu kultūras nams</t>
  </si>
  <si>
    <t>4219</t>
  </si>
  <si>
    <t>Ziemeļlivonijas festivāls</t>
  </si>
  <si>
    <t>4221</t>
  </si>
  <si>
    <t>Popiela pieaugušajiem</t>
  </si>
  <si>
    <t>4223</t>
  </si>
  <si>
    <t>Koru sadraudzības vakars</t>
  </si>
  <si>
    <t>42581</t>
  </si>
  <si>
    <t>Danču vakars</t>
  </si>
  <si>
    <t>42821</t>
  </si>
  <si>
    <t>Mūzikas pasākums Ainažu pludmalē</t>
  </si>
  <si>
    <t>4003</t>
  </si>
  <si>
    <t>Liepupes pagasta svētki</t>
  </si>
  <si>
    <t>4004</t>
  </si>
  <si>
    <t>Tūjas svētki</t>
  </si>
  <si>
    <t>42163</t>
  </si>
  <si>
    <t>Gadskārtu ieražas un godi</t>
  </si>
  <si>
    <t>4228</t>
  </si>
  <si>
    <t>Siena koncertzāle "Mēnespuķe"</t>
  </si>
  <si>
    <t>4229</t>
  </si>
  <si>
    <t>Ziemassvētku āra koncertzāle Liepupes pilskalnā</t>
  </si>
  <si>
    <t>4230</t>
  </si>
  <si>
    <t>Teātra festivāls</t>
  </si>
  <si>
    <t>4231</t>
  </si>
  <si>
    <t>Deju koncerts Ziemas virpulī</t>
  </si>
  <si>
    <t>4233</t>
  </si>
  <si>
    <t>Novada sudraba, zelta kāzas</t>
  </si>
  <si>
    <t>4234</t>
  </si>
  <si>
    <t>Tautas mūzikas svētki</t>
  </si>
  <si>
    <t>4235</t>
  </si>
  <si>
    <t>4.maija pasākums</t>
  </si>
  <si>
    <t>8224</t>
  </si>
  <si>
    <t>Lauvu tautas nams</t>
  </si>
  <si>
    <t>4225</t>
  </si>
  <si>
    <t>Nāc gadu spietā veldzēties</t>
  </si>
  <si>
    <t>4226</t>
  </si>
  <si>
    <t>Dārza svētki</t>
  </si>
  <si>
    <t>8231</t>
  </si>
  <si>
    <t>Alojas kultūras nams</t>
  </si>
  <si>
    <t>42173</t>
  </si>
  <si>
    <t>Noslēguma koncerts akcijai "Paldies no sirds"</t>
  </si>
  <si>
    <t>4252</t>
  </si>
  <si>
    <t>Gada izskaņas balle</t>
  </si>
  <si>
    <t>42931</t>
  </si>
  <si>
    <t>Koncerts "Ceļā uz dziesmu un deju svētkiem"</t>
  </si>
  <si>
    <t>42982</t>
  </si>
  <si>
    <t>"Prāta spēles" valsts čempionāta posms</t>
  </si>
  <si>
    <t>4420</t>
  </si>
  <si>
    <t>Alojas pilsētas svētki</t>
  </si>
  <si>
    <t>4421</t>
  </si>
  <si>
    <t xml:space="preserve">Pasaules latviešu klaidoņu saiets </t>
  </si>
  <si>
    <t>4423</t>
  </si>
  <si>
    <t>Dziesmu jaunrades konkurss "Kas mēs bijām, būsim,esam"</t>
  </si>
  <si>
    <t>4454</t>
  </si>
  <si>
    <t>“Kartupeļu festivālu”, (Limbažu 800 gades ietvaros)</t>
  </si>
  <si>
    <t>8232</t>
  </si>
  <si>
    <t>Staiceles kultūras nams</t>
  </si>
  <si>
    <t>4192</t>
  </si>
  <si>
    <t>Pasākums "Ceļā uz Staiceles futbola simtgadi" (Limbažiem 800)</t>
  </si>
  <si>
    <t>42161</t>
  </si>
  <si>
    <t>Ziemassvētku radošā darbnīca</t>
  </si>
  <si>
    <t>42162</t>
  </si>
  <si>
    <t>Martiņdienas bazārs</t>
  </si>
  <si>
    <t>4243</t>
  </si>
  <si>
    <t>Vimbu svētki- Sudraba Vimba</t>
  </si>
  <si>
    <t>4251</t>
  </si>
  <si>
    <t>Senioru gada balle</t>
  </si>
  <si>
    <t>4298</t>
  </si>
  <si>
    <t xml:space="preserve">Stārķu pavadīšanas svētki Staicelē </t>
  </si>
  <si>
    <t>42981</t>
  </si>
  <si>
    <t>Svētā putna "Pivālinda"svētki Saticelē</t>
  </si>
  <si>
    <t>4306</t>
  </si>
  <si>
    <t>Ritmiskās mūzikas festivāla "Spožā nots" projekta ietvaros rīkoti pasākumi. (Limbažiem 800)</t>
  </si>
  <si>
    <t>4419</t>
  </si>
  <si>
    <t>Staiceles pilsētai - 30</t>
  </si>
  <si>
    <t>8233</t>
  </si>
  <si>
    <t>Puikules tautas nams</t>
  </si>
  <si>
    <t>4006</t>
  </si>
  <si>
    <t>Brīvzemnieku pagasta svētki</t>
  </si>
  <si>
    <t>4130</t>
  </si>
  <si>
    <t>Svarcelšanas pasākums Lāčplēsim</t>
  </si>
  <si>
    <t>4248</t>
  </si>
  <si>
    <t>Starptautiskā Džeza diena</t>
  </si>
  <si>
    <t>4249</t>
  </si>
  <si>
    <t>Parka sezonas atklāšana/ Bērnu svētki</t>
  </si>
  <si>
    <t>42504</t>
  </si>
  <si>
    <t>Purezera melodijas</t>
  </si>
  <si>
    <t>42505</t>
  </si>
  <si>
    <t>Eiropas kultūras mantojuma dienas</t>
  </si>
  <si>
    <t>42506</t>
  </si>
  <si>
    <t>Pasākums "Kāzu štelles"</t>
  </si>
  <si>
    <t>42513</t>
  </si>
  <si>
    <t>Senioru dienas pasākums</t>
  </si>
  <si>
    <t>4268</t>
  </si>
  <si>
    <t>Latvijas Republikas Neatkarības atjaunošanas svētku koncerts</t>
  </si>
  <si>
    <t>4406</t>
  </si>
  <si>
    <t>Ozolmuižas pilij 230</t>
  </si>
  <si>
    <t>4512</t>
  </si>
  <si>
    <t>Erudītu konkurss Viļķenes bibliotēkā</t>
  </si>
  <si>
    <t>4740</t>
  </si>
  <si>
    <t>Plenērs jaunajiem māksliniekiem</t>
  </si>
  <si>
    <t>485</t>
  </si>
  <si>
    <t>Radošās darbnīcas</t>
  </si>
  <si>
    <t>8234</t>
  </si>
  <si>
    <t>Vilzēnu tautas nams</t>
  </si>
  <si>
    <t>4012</t>
  </si>
  <si>
    <t>Braslavas pagasta svētki</t>
  </si>
  <si>
    <t>8235</t>
  </si>
  <si>
    <t>Brīvzemnieku pagasta kopienas centrs</t>
  </si>
  <si>
    <t>4116</t>
  </si>
  <si>
    <t>Kauss volejbolā</t>
  </si>
  <si>
    <t>4121</t>
  </si>
  <si>
    <t>Ziemassvētku turnīrs volejbolā</t>
  </si>
  <si>
    <t>4241</t>
  </si>
  <si>
    <t>Leģendu nakts</t>
  </si>
  <si>
    <t>4242</t>
  </si>
  <si>
    <t>Limbažu novada Lūgšanu brokastis</t>
  </si>
  <si>
    <t>4601</t>
  </si>
  <si>
    <t>Muzeju nakts</t>
  </si>
  <si>
    <t>Bārdu dzimtas memoriālais muzejs "Rumbiņi"</t>
  </si>
  <si>
    <t>4605</t>
  </si>
  <si>
    <t>Vasaras saulgriežu svinības</t>
  </si>
  <si>
    <t>4606</t>
  </si>
  <si>
    <t>Amatu diena/ 2023.gadā "Rumbiņi" muzeja jubilejas svinības</t>
  </si>
  <si>
    <t>4607</t>
  </si>
  <si>
    <t>Dzejas diena</t>
  </si>
  <si>
    <t>4608</t>
  </si>
  <si>
    <t>Dzejas pēcpusdiena skolēniem</t>
  </si>
  <si>
    <t>8313</t>
  </si>
  <si>
    <t>Kultūras izglītības centrs "Melngaiļa sēta"</t>
  </si>
  <si>
    <t>4140</t>
  </si>
  <si>
    <t>Dzejas dienu velobrauciens "Pa Melngaiļa takām"</t>
  </si>
  <si>
    <t>4141</t>
  </si>
  <si>
    <t xml:space="preserve">Emīla Melngaiļa piemiņas kauss Šahā </t>
  </si>
  <si>
    <t>4262</t>
  </si>
  <si>
    <t>Erudīcijas vakars "Mana Latvija"</t>
  </si>
  <si>
    <t>4263</t>
  </si>
  <si>
    <t>Ziemas saulgrieži "Melngaiļos"</t>
  </si>
  <si>
    <t>42631</t>
  </si>
  <si>
    <t>Mārtiņdiena Melngaiļos</t>
  </si>
  <si>
    <t>42632</t>
  </si>
  <si>
    <t>Miķeļi - Rudens saulgrieži "Melngaiļos"</t>
  </si>
  <si>
    <t>4741</t>
  </si>
  <si>
    <t>Mākslas plenērs</t>
  </si>
  <si>
    <t>87</t>
  </si>
  <si>
    <t>Limbažu novada Kultūras pārvalde</t>
  </si>
  <si>
    <t>4200</t>
  </si>
  <si>
    <t>Dziesmu svētki (2023.gada)</t>
  </si>
  <si>
    <t>4451</t>
  </si>
  <si>
    <t>Himnas autoram Baumaņu Kārlim188 gadau jubileja, Limbažiem 800.</t>
  </si>
  <si>
    <t>4701</t>
  </si>
  <si>
    <t>Limbažu novada deju kolektīvu repertuāra apguves skate</t>
  </si>
  <si>
    <t>4702</t>
  </si>
  <si>
    <t>Limbažu novada koru repertuāra apguves skate</t>
  </si>
  <si>
    <t>4703</t>
  </si>
  <si>
    <t>Limbažu novada vokālo, vokāli instrumentāli, koklētāju un folkloras, tautas mūzikas kolektīvu repertuāra apguves skate</t>
  </si>
  <si>
    <t>4704</t>
  </si>
  <si>
    <t>Limbažu novada amatier teātru repertuāra apguves skate</t>
  </si>
  <si>
    <t>Kopā</t>
  </si>
  <si>
    <t>Iestāde/struktūrvienība</t>
  </si>
  <si>
    <t>Budžeta dimensija</t>
  </si>
  <si>
    <t>Mērķis (nosaukums)</t>
  </si>
  <si>
    <t>Plānotie ieņēmumi 2023.g.</t>
  </si>
  <si>
    <t>Plānotie izdevumi 2023.g.</t>
  </si>
  <si>
    <t>Iesniedzējs</t>
  </si>
  <si>
    <t>Nr.</t>
  </si>
  <si>
    <t>1.</t>
  </si>
  <si>
    <t>2.</t>
  </si>
  <si>
    <t>3.</t>
  </si>
  <si>
    <t>4.</t>
  </si>
  <si>
    <t>5.</t>
  </si>
  <si>
    <t>6.</t>
  </si>
  <si>
    <t>7.</t>
  </si>
  <si>
    <t>8.</t>
  </si>
  <si>
    <t>9.</t>
  </si>
  <si>
    <t>Pašvaldības finansējums 2023.gadā</t>
  </si>
  <si>
    <t>Izmaiņas</t>
  </si>
  <si>
    <t>Piezīmes</t>
  </si>
  <si>
    <t>Staicele/sports</t>
  </si>
  <si>
    <t>Katvari/sports</t>
  </si>
  <si>
    <t>Viļķenes PSC</t>
  </si>
  <si>
    <t>Plānotie ieņēmumi 2024.g.</t>
  </si>
  <si>
    <t>Plānotie izdevumi 2024.g.</t>
  </si>
  <si>
    <t>Pašvaldības finansējums 2024.gadā</t>
  </si>
  <si>
    <t>Inita Ķirse</t>
  </si>
  <si>
    <t>Evija Keisele</t>
  </si>
  <si>
    <t>Kultūra un sports</t>
  </si>
  <si>
    <t>Dace Liniņa</t>
  </si>
  <si>
    <t>Pāsākuma datums</t>
  </si>
  <si>
    <t>Skultes pagasta svētki, tajā iekļaujot Teātra festivālu veltītu aktiera E.Liepiņa piemiņai "Pasmaidi, sirds gaiša kļūs"</t>
  </si>
  <si>
    <t>2023.gadā tika izveidots no jauna. Izpilddirektora ieteikums plānot ieņ.un izd. 5000 eur.</t>
  </si>
  <si>
    <t>23.05.2024-25.05.2024</t>
  </si>
  <si>
    <t>01.01.2024-31.12.2024</t>
  </si>
  <si>
    <r>
      <t xml:space="preserve">Tiek apvienoti divi pasākumi 4274 un 4275 un plānoti ieņēmumi. </t>
    </r>
    <r>
      <rPr>
        <sz val="11"/>
        <color rgb="FFFF0000"/>
        <rFont val="Times New Roman"/>
        <family val="1"/>
        <charset val="186"/>
      </rPr>
      <t>Pieaugums</t>
    </r>
  </si>
  <si>
    <t>Pieaugums</t>
  </si>
  <si>
    <t>Pamatojums, skaidrojums - pasākuma rīkošanai</t>
  </si>
  <si>
    <t>Profesionāli koncerti,izrādes, dzejas vakari gada garumā.</t>
  </si>
  <si>
    <t>Pēc  Skultes pagasta iedzīvotāju ieteikuma,apvienoti pasākumi t.i. teātra festivāls un pagasta svētki.Izmaksās ietilpst: balle 2500, balvu fonds, radošās darbnīcas, sporta aktivitātes, dalības maksa teātra dalībniekiem un ieņēmumi no pasākuma atklāšanas.</t>
  </si>
  <si>
    <t>Līgo svētki Skultes muižā, iekļaujot radošās darbnīcas( vainagu darināšana),teātris un balle.</t>
  </si>
  <si>
    <t>Balle ar mūziķiem M.Blāzi un A,Šimpermani un dažādas aktivitātes Valentīndienas ietvaros.</t>
  </si>
  <si>
    <t>Novembris</t>
  </si>
  <si>
    <t>Finansējums paredzēts valsts svētku sarīkojuma ballei, paredzot ieņēmumus no balles, koncerts svētkos-bezmaksas.</t>
  </si>
  <si>
    <t>15.05.2024-01.10.2024</t>
  </si>
  <si>
    <t>Turpināt atsevišķus koncertus un pasākumus minētajos Skultes pagasta ciematos</t>
  </si>
  <si>
    <r>
      <rPr>
        <sz val="11"/>
        <rFont val="Times New Roman"/>
        <family val="1"/>
        <charset val="186"/>
      </rPr>
      <t>Senās uguns nakts pasākums(42201),tiek pievienots koncertu ciklam,jo notiek Vārzu pludmalē.</t>
    </r>
    <r>
      <rPr>
        <sz val="11"/>
        <color rgb="FFFF0000"/>
        <rFont val="Times New Roman"/>
        <family val="1"/>
        <charset val="186"/>
      </rPr>
      <t xml:space="preserve"> Pieaugums</t>
    </r>
  </si>
  <si>
    <t>Izdevumi saistīti ar sveču,ziedu nolikšanu atdusas vietās Skultes kapos.</t>
  </si>
  <si>
    <t>Oktobris</t>
  </si>
  <si>
    <t>Tikšanās ar radošām personībām,iekļaujot radošās darbnīcas, lekcijas, izstādes.</t>
  </si>
  <si>
    <t>Senuiriem veltīts svētku koncerts un pēc senioru lūguma svētku balle.</t>
  </si>
  <si>
    <r>
      <t xml:space="preserve">Kodā 4521 apvienot kodus 4610 un 4299,jo tie līdzīgas nozīmes. </t>
    </r>
    <r>
      <rPr>
        <sz val="11"/>
        <color rgb="FF00B0F0"/>
        <rFont val="Times New Roman"/>
        <family val="1"/>
        <charset val="186"/>
      </rPr>
      <t>Samazinājums</t>
    </r>
  </si>
  <si>
    <t>Samazinājums</t>
  </si>
  <si>
    <r>
      <t xml:space="preserve">lūgums dzēst kodu 4011"Skultes svētku nedēļa",apvienojot ar festivālu. Iepriekš svētku nedēļas finansējums2500. </t>
    </r>
    <r>
      <rPr>
        <sz val="11"/>
        <color rgb="FFFF0000"/>
        <rFont val="Times New Roman"/>
        <family val="1"/>
        <charset val="186"/>
      </rPr>
      <t>Pieaugums</t>
    </r>
  </si>
  <si>
    <t>10.</t>
  </si>
  <si>
    <t>Skultes amatierkolektīvu sadraudzības pasākumi</t>
  </si>
  <si>
    <t>Skultes amatierkolektīvu vieskolektīvu uzņemšana Skultes kultūras centrā.</t>
  </si>
  <si>
    <r>
      <t xml:space="preserve">Apvienoti divi kodi 4291 un 4287. </t>
    </r>
    <r>
      <rPr>
        <sz val="11"/>
        <color rgb="FFFF0000"/>
        <rFont val="Times New Roman"/>
        <family val="1"/>
        <charset val="186"/>
      </rPr>
      <t>Pieaugums</t>
    </r>
  </si>
  <si>
    <t>11.</t>
  </si>
  <si>
    <t>Sporta pasākumi un sportiskās aktivitātes</t>
  </si>
  <si>
    <t>Radošās nometnes bērniem vasaras periodā,dažādas sportiskās aktivitātes(turnīri, galda spēles,izzinošas spēles,telpās dabā).</t>
  </si>
  <si>
    <r>
      <t xml:space="preserve">Apvienot kodus 4101;4113;4151;4162;4183;4184;4751 </t>
    </r>
    <r>
      <rPr>
        <sz val="11"/>
        <color rgb="FFFF0000"/>
        <rFont val="Times New Roman"/>
        <family val="1"/>
        <charset val="186"/>
      </rPr>
      <t>Pieaugums</t>
    </r>
  </si>
  <si>
    <t>12.</t>
  </si>
  <si>
    <t>Auto orientēšanās Skultes pagasta teritorijā</t>
  </si>
  <si>
    <t>Latvijas valsts proklamēšana</t>
  </si>
  <si>
    <t>4.maijs - Baltā galdauta svētki</t>
  </si>
  <si>
    <t>Jāņu ielīgošana Limbažos,brīvdabas pašdarbnieku izrāde,balle</t>
  </si>
  <si>
    <t>Visu gadu</t>
  </si>
  <si>
    <t>Tradīcijas stiprināšana.Pavasara saules sagaidīšana</t>
  </si>
  <si>
    <t>Koncerti,viesizrādes</t>
  </si>
  <si>
    <t>Aprīlis</t>
  </si>
  <si>
    <t>Jaunā gada sagaidīšana balle</t>
  </si>
  <si>
    <t>Jaunā gada sagaidīšana</t>
  </si>
  <si>
    <t>Piemiņas sarīkojums</t>
  </si>
  <si>
    <t>Komunistiskā upuru genocīda piemiņas diena</t>
  </si>
  <si>
    <t>pirmā advente</t>
  </si>
  <si>
    <t>Limbažu pilsētas egls iedegšana</t>
  </si>
  <si>
    <t>4289 vietā</t>
  </si>
  <si>
    <t>Amatiermākslas pašdarbnieku koncerts.</t>
  </si>
  <si>
    <t>oktobris</t>
  </si>
  <si>
    <t>Svētku koncerts pilsētas iedzīvotājiem .</t>
  </si>
  <si>
    <t>Sezonas atklāšana</t>
  </si>
  <si>
    <t>Izstādes,jas,radošas nodarbes,lekcijas</t>
  </si>
  <si>
    <t>Kolektīvu danču,dziesmu sadraudzības k</t>
  </si>
  <si>
    <t>14.</t>
  </si>
  <si>
    <t>Pilsētas,novada popularizēšana</t>
  </si>
  <si>
    <t>15.</t>
  </si>
  <si>
    <t>20000 no Kultūras pārvaldes budžeta (saskaņots)</t>
  </si>
  <si>
    <t>Limbažu pilsētas svētki</t>
  </si>
  <si>
    <t>Dimensijas nosaukums</t>
  </si>
  <si>
    <t>16.</t>
  </si>
  <si>
    <t>aprīlis</t>
  </si>
  <si>
    <t>17</t>
  </si>
  <si>
    <t>pirmajā adventē</t>
  </si>
  <si>
    <t>18.</t>
  </si>
  <si>
    <t>20.decembrī</t>
  </si>
  <si>
    <t>19.</t>
  </si>
  <si>
    <t>27.janvārī</t>
  </si>
  <si>
    <t>20.</t>
  </si>
  <si>
    <t>10.februārī</t>
  </si>
  <si>
    <t>24.februārī</t>
  </si>
  <si>
    <t>22.</t>
  </si>
  <si>
    <t>12.februārī</t>
  </si>
  <si>
    <t>23.</t>
  </si>
  <si>
    <t>30.novembrī</t>
  </si>
  <si>
    <t>22.decembrī</t>
  </si>
  <si>
    <t>Jaundzimušo uzņemšana novadnieku saimē</t>
  </si>
  <si>
    <t xml:space="preserve">Represēto Zsv pasākums </t>
  </si>
  <si>
    <t xml:space="preserve">VPDK "Rotadata"ielūdz </t>
  </si>
  <si>
    <t>Sieviešu korim "Kalme" - 40</t>
  </si>
  <si>
    <t xml:space="preserve">deju koncerts "Sagša un draugi" </t>
  </si>
  <si>
    <t>Sadejosim "Limbažos" Jampadracis</t>
  </si>
  <si>
    <t>"Lemiselei" 75</t>
  </si>
  <si>
    <t>"Jampadracim" 20</t>
  </si>
  <si>
    <t>I.Indriksones jubilejas koncerts</t>
  </si>
  <si>
    <t>"Jampadrača" Zsv</t>
  </si>
  <si>
    <t>"Saktiņas" Zvs</t>
  </si>
  <si>
    <t>Sadarbībā ar maestro Valtu Pūci tiks organizēti koncerti ,Liepupes tautas namā konkurss.</t>
  </si>
  <si>
    <t>No dzimtsaraksta nodaļas</t>
  </si>
  <si>
    <t>Represēto Zssv</t>
  </si>
  <si>
    <t>Dziesmu svētku kolektīvs</t>
  </si>
  <si>
    <t>Iepriekš bija pie Salacgrīvas Kultūras centra</t>
  </si>
  <si>
    <t>Iepriekš bija pie Dzimtsarakstu nodaļas</t>
  </si>
  <si>
    <t>20 000 eur no Kultūras pārvaldes, 7244 eur no Salacgrīvas kultūras centra, 1200 eur no Dzimtsarakstu nodaļas (kopā no citām iestādēm 28'444 eur).</t>
  </si>
  <si>
    <t>pieļaujamais</t>
  </si>
  <si>
    <t>Ziemas sporta diena</t>
  </si>
  <si>
    <t>Novusa turnīrs</t>
  </si>
  <si>
    <t>xx.03.2024</t>
  </si>
  <si>
    <t>00.04.un 00.12.2024</t>
  </si>
  <si>
    <t>30.-31.03.</t>
  </si>
  <si>
    <t>13.</t>
  </si>
  <si>
    <t>xx.04./xx.10.2024</t>
  </si>
  <si>
    <t>xx.03.-30.11.2024</t>
  </si>
  <si>
    <t>17.</t>
  </si>
  <si>
    <t>Lieldienu lustes</t>
  </si>
  <si>
    <t>LR Neatkarības atjaunošanas diena</t>
  </si>
  <si>
    <t>Jāņu ielīgošana Braslavas muižas parkā</t>
  </si>
  <si>
    <t>Sezonas noslēgums Braslavas muižas parkā</t>
  </si>
  <si>
    <t>Senioriem veltīts pasākums</t>
  </si>
  <si>
    <t>Valsts svētku koncerts</t>
  </si>
  <si>
    <t>Eglītes iedegšana</t>
  </si>
  <si>
    <t>Ziemassvētku Labdarības koncerts - tirdziņš</t>
  </si>
  <si>
    <t>Gada izskaņas pasākums</t>
  </si>
  <si>
    <t xml:space="preserve">Ziemassvētku eglīte </t>
  </si>
  <si>
    <t>Leļļu teātra izrāde bērniem</t>
  </si>
  <si>
    <t>Teātra dienas</t>
  </si>
  <si>
    <t>Vieskoncerts/viesizrāde</t>
  </si>
  <si>
    <t>vēl jāsamazina</t>
  </si>
  <si>
    <t>20.04.2024.</t>
  </si>
  <si>
    <t>iespēja izkustēties no mājas un pavadīt laiku svaigā gaisā</t>
  </si>
  <si>
    <t>Uzņēmēju kauss, lielā balle</t>
  </si>
  <si>
    <t>17.02.2024.</t>
  </si>
  <si>
    <t>Iespēja pagasta uzņēmējiem un vieskomandām  saliedēt kolektīvu sporta spēlēs un vakara noslēgumā kopīgā pasākumā apkopot rezultātus.</t>
  </si>
  <si>
    <t>Novusa čempionāts un galda tenisa turnīrs</t>
  </si>
  <si>
    <t>Galda spēļu sacensību ietvaros, iespēja izmantot jaunos galdus, kas iegādāti par ES līdzekļiem</t>
  </si>
  <si>
    <t>J. Eglīša piemiņas kauss volejbolā un basketbola turnīrs</t>
  </si>
  <si>
    <t>Volejbola turnīrs ar senām tradīcijām, piedalās komandas no daudzām Latvijas vietām ap 15. komandām, noslēgumā kopīgs pasākums, rezultātu apkopošana n apbalvošana</t>
  </si>
  <si>
    <t>23.03.2024.</t>
  </si>
  <si>
    <t>17.08.2023.</t>
  </si>
  <si>
    <t>Vairākas sporta disciplīnas Pagasta svētku ietvaros</t>
  </si>
  <si>
    <t xml:space="preserve">Interesants piedzīvojums novada iedzīvotājiem. Dažādi interesanti uzdevumi, iekļautas vairākas sporta spēles + saliedēšanās pasākums.  </t>
  </si>
  <si>
    <t>06.07.2023.</t>
  </si>
  <si>
    <t>Pludmales volejbols un 3x3 basketbola sacensības</t>
  </si>
  <si>
    <t xml:space="preserve">Ļoti labi basketbola un volejbola laukumi, kurus nepieciešams izmantot. </t>
  </si>
  <si>
    <t>25.05.2023.</t>
  </si>
  <si>
    <t>06.07.2024.</t>
  </si>
  <si>
    <t>Vietējo iedzīvotāju saliedēšana, programmā kultūras un sporta aktivitātes</t>
  </si>
  <si>
    <t>17.11.2024.</t>
  </si>
  <si>
    <t>Latvijas Republikas porklamēšanas diena</t>
  </si>
  <si>
    <t>Tradīcīja, patriotiskuma saglabāšana,nominēto iedzīvotāju sveikšana</t>
  </si>
  <si>
    <t>21.06.2024.</t>
  </si>
  <si>
    <t>Latvisko tradīciju saglabāšana,vietējo iedzīvotāju saliedēšana</t>
  </si>
  <si>
    <t>24.02.2024.</t>
  </si>
  <si>
    <t>Tradicionāls pasākums, kurā tiek suminēti aktīvākie iedzīvotāji. Pa dienu notiek volejbola turnīrs, vakarā apbalvošana</t>
  </si>
  <si>
    <t>Lielā balle</t>
  </si>
  <si>
    <t>05.10.2024.</t>
  </si>
  <si>
    <t>Senioru diena</t>
  </si>
  <si>
    <t>06.04.2024.</t>
  </si>
  <si>
    <t>03.02.2024.</t>
  </si>
  <si>
    <t>16.03.2023.</t>
  </si>
  <si>
    <t>25.05.2024.</t>
  </si>
  <si>
    <t>06.01.2024.</t>
  </si>
  <si>
    <t>01.06.2024.</t>
  </si>
  <si>
    <t>11.11.2024.</t>
  </si>
  <si>
    <t>01.12.2024.</t>
  </si>
  <si>
    <t>30.03.2024.</t>
  </si>
  <si>
    <t>VPDK "Savieši" sadancis</t>
  </si>
  <si>
    <t>Tautisko tradīciju saglabāšana un popularizēšana, sadraudzības pasākums.</t>
  </si>
  <si>
    <t>JDK "Dīdeklis" sadancis</t>
  </si>
  <si>
    <t>"Mazs ar mazu saderēja" 1.-4. klašu dejotāju koncerts</t>
  </si>
  <si>
    <t>Tautisko tradīciju saglabāšana un popularizēšana.</t>
  </si>
  <si>
    <t>Tradicionāls pasākums pagastā</t>
  </si>
  <si>
    <t>Jaungada karnevāls</t>
  </si>
  <si>
    <t>Viļķenes amatierteātra pirmizrāde</t>
  </si>
  <si>
    <t>Latvisko tradīciju saglabāšana.</t>
  </si>
  <si>
    <t>Leļļu teātra viesizrāde</t>
  </si>
  <si>
    <t>Pieaugums 1856 eur</t>
  </si>
  <si>
    <t>Dita Rulle</t>
  </si>
  <si>
    <t>29.01-03.02.24</t>
  </si>
  <si>
    <t>28.06-02.07.2024</t>
  </si>
  <si>
    <t>20.07.27.07.2024</t>
  </si>
  <si>
    <t>01.01-31.12.2024</t>
  </si>
  <si>
    <t>Marts</t>
  </si>
  <si>
    <t>Staiceles pilsētas dzimšanas dienas svinīgais pasākums-svētku balle</t>
  </si>
  <si>
    <t>Starptautiskā sieviešu diena</t>
  </si>
  <si>
    <t>Stārķu sagaidīšanas pasākums.Ģimeņu diena,spēle "Izglāb Profesoru Stārķi"</t>
  </si>
  <si>
    <t>LR Neatkarības atjaunošanas diena-Baltā galdauta svētki.</t>
  </si>
  <si>
    <t>Makšķerēšanas sacensības"Sudraba Vimba"</t>
  </si>
  <si>
    <t>Jāņu ielīgošana</t>
  </si>
  <si>
    <t>Pasākums"Ceļā uz Staiceles futbola simtgadi"</t>
  </si>
  <si>
    <t>Staiceles pilsētas Svētā Putna-Pivālind"svētki Staicelē"</t>
  </si>
  <si>
    <t>Ritmiskās mūzikas festivāls "Spožā nots"</t>
  </si>
  <si>
    <t>Stārķu pavadīšanas svētki Staicelē"Stārķu zemē izlaidums"</t>
  </si>
  <si>
    <t>1.oktobris Seniora diena/Ziemassvētku balle</t>
  </si>
  <si>
    <t>Mārtiņdienas bazārs</t>
  </si>
  <si>
    <t>Lāčplēša dienas pasākums. Gājiens,Auseklīša ceļš.</t>
  </si>
  <si>
    <t>Latvijas Republikas proklamēšanas gadadienai veltīts pasākums.</t>
  </si>
  <si>
    <t>1. Adventes pasākums-Staiceles pilsētas egles iedegšana.</t>
  </si>
  <si>
    <t>2. Adventes pasākums-Ziemassvētku radošā darbnīca.</t>
  </si>
  <si>
    <t>3.Adventes pasākums</t>
  </si>
  <si>
    <t>Pilsētas dzimšanas diena</t>
  </si>
  <si>
    <t>Starptautiskā Sieviešu diena ,lai sveiktu dāmas,teātra izrāde.Balle.</t>
  </si>
  <si>
    <t>Stārķu sagaidīšanas pasākums. Ģimenes diena, spēle "Izglāb Profesoru Stārķi! Ģimeņu saliedēšanās pasākums.Novada, savas vietas patriotisma veicināšana.</t>
  </si>
  <si>
    <t>Tradicionālie latviešu gadskārtu svētki.Tradīcijas.</t>
  </si>
  <si>
    <t>LR Neatkarības atjaunošanas diena-Baltā Galdauta svētki</t>
  </si>
  <si>
    <t>Bērnu,jauniešu,pieaugušo makšķerēšanas tradīcijas kā sporta aktivitāte,paaudžu saliedētība,ģimenes tradīcijas.</t>
  </si>
  <si>
    <t>Līgo dienas gājiens" Ziemeļi-Dienvidi" Draudzības futbola spēle, aplīgošana.Staiceles amatierteātra "Fabrika"Brīvdabas izrāde,ugunskurs, Līgo balle līdz rīta gaiļiem.</t>
  </si>
  <si>
    <t>Futbola festivāls.Pirmais pasākums notika 2018.gadā</t>
  </si>
  <si>
    <t>Staiceles pilsētas svētki.Staiceles tradicionālais pasākums no 2007.gada.Staiceliešu-mazo trīs gadus veco staiceliešu uzņemšana pilsētas Galmā ,izstādes, koncerti,svētku balle.</t>
  </si>
  <si>
    <t>Tradicionāls pasākums Staicelē. Jauno talantu pasākums,sadarbība ar Mūzikas skolām.</t>
  </si>
  <si>
    <t xml:space="preserve">Staiceles simbola svētki.Devītās klases absolventus palaižam plašajā pasaulē ,lai atgrieztos mājās </t>
  </si>
  <si>
    <t>Staiceles pilsētas un pagasta senioru godināšana</t>
  </si>
  <si>
    <t>Latviešu tradicionālie svētki.Staiceles tradīciju pasākums no 20.gs30.tajiem gadiem.</t>
  </si>
  <si>
    <t>Lāčplēša dienas pasākims. Lāpu gājiens, Auseklīša ceļš. Staiceles pamatskolas,iestāžu, iedzīvotāju gājiens līdz Salacas upei. Piemiņas pasākums Lāčplēša kara ordeņu kavalieru piemiņai.Piemiņas brīdis Staiceles kapos.</t>
  </si>
  <si>
    <t>Latvijas Republikas proklamēšanas gadadienai veltītā svinīgā sēde,labāko staiceliešu apbalvošana.</t>
  </si>
  <si>
    <t>Adventes pasākums. Galvenās egles iedegšana.Tradīcīju pasākums.</t>
  </si>
  <si>
    <t>Adventes pasākums.Ziemassvētku laiks.Tradīciju pasākums. Radošā darbnīca,ziemas Saulgriežu tradīcijas.</t>
  </si>
  <si>
    <t>Jāņ Zirņa Staiceles Mūzikas un Mākslas skolas koncerts  Staiceles kultūras namā.</t>
  </si>
  <si>
    <t>Filmu piedājājuma izvēle.Kino vakari.</t>
  </si>
  <si>
    <t>Staiceles amatierteātra "Fabrika"izrāde.</t>
  </si>
  <si>
    <t>08.03.2024.</t>
  </si>
  <si>
    <t>01.04.2024.</t>
  </si>
  <si>
    <t>31.03.2024.</t>
  </si>
  <si>
    <t>04.05.2024.</t>
  </si>
  <si>
    <t>11.05.2024.</t>
  </si>
  <si>
    <t>23.06.2024.</t>
  </si>
  <si>
    <t>20.07.2024.</t>
  </si>
  <si>
    <t>23.08.2024.</t>
  </si>
  <si>
    <t>01.10.2024.</t>
  </si>
  <si>
    <t>09.11.2024.</t>
  </si>
  <si>
    <t>11.10.2024.</t>
  </si>
  <si>
    <t>18.11.2024.</t>
  </si>
  <si>
    <t>08.12.2024.</t>
  </si>
  <si>
    <t>15.12.2024.</t>
  </si>
  <si>
    <t>Aiga Baslika</t>
  </si>
  <si>
    <t>Jūlijs</t>
  </si>
  <si>
    <t>Februāris</t>
  </si>
  <si>
    <t>Decembris</t>
  </si>
  <si>
    <t>Augusts</t>
  </si>
  <si>
    <t>Ziema</t>
  </si>
  <si>
    <t>Pāles kausa izcīņa hokejā bērniem</t>
  </si>
  <si>
    <t>Līgo velobrauciens</t>
  </si>
  <si>
    <t>Pāles pagasta ziemas sporta spēles, aktivitātes</t>
  </si>
  <si>
    <t>Ziemassvētku kauss zolītē</t>
  </si>
  <si>
    <t>Velofoto orientēšanās</t>
  </si>
  <si>
    <t>Jānis Bārbalis</t>
  </si>
  <si>
    <t>Aira Lapkovska</t>
  </si>
  <si>
    <t>Dainārs Konrāds</t>
  </si>
  <si>
    <t>Jūnijs</t>
  </si>
  <si>
    <t>Janvāris</t>
  </si>
  <si>
    <t>Volejbola turnīrs 3 pret 3 Staiceles skolas sporta zālē un 4 pret 4 Alojas vidusskolas sporta hallē</t>
  </si>
  <si>
    <t>Anta Berga piemiņas turnīrs zolītē</t>
  </si>
  <si>
    <t>Sporta aktivitātes Jāņos-futbola spēle</t>
  </si>
  <si>
    <t>Pludmales volejbola turnīrs Ungurpilī</t>
  </si>
  <si>
    <t>Sporta diena Staiceles Līvānciemā, dažādas sporta spēles</t>
  </si>
  <si>
    <t>Volejbola turnīrs 4 pret 4 Alojas vidusskolas sporta zālē</t>
  </si>
  <si>
    <t>Galda tenisa sacensības jauniešiem</t>
  </si>
  <si>
    <t>Dambretes sacensības</t>
  </si>
  <si>
    <t>Valentīndienas tenisa turnīrs</t>
  </si>
  <si>
    <t xml:space="preserve">Galda tenisa sacensības </t>
  </si>
  <si>
    <t>Galda spēļu sacensības</t>
  </si>
  <si>
    <t>Turnīrs šautriņu mešanā</t>
  </si>
  <si>
    <t>Kāršu spēļu turnīrs</t>
  </si>
  <si>
    <t>Sporta aktivitātes Svētā putna "Pivālind" svētkos</t>
  </si>
  <si>
    <t>Novada iedzīvotāju fiziskās aktivitātes veselības uzlabošanai. Diplomi, medaļas, kausi, balvas</t>
  </si>
  <si>
    <t>Ziemeļu-Dienvidu gājiens. Bērnu, jauniešu, pieaugušo sporta aktivitātes, paaudžu saliedētība, ģimenes tradīcijas. Balvas.</t>
  </si>
  <si>
    <t>Volejbola attīstība novadā.Diplomi, medaļas, kauss, balviņas</t>
  </si>
  <si>
    <t>Bērnu, jauniešu, pieaugušo sporta aktivitātes, paaudžu saliedētība, ģimenes tradīcijas. Diplomi, medaļas, kausi, balvas</t>
  </si>
  <si>
    <t>Zolītes spēles popularizēšana novadā. Diplomi, medaļas, kauss, balviņas</t>
  </si>
  <si>
    <t>Iemaņu apgūšana, sacensību gara uzturēšana. Diplomi, medaļas, kauss, balviņas</t>
  </si>
  <si>
    <t>Bērnu, jauniešu, pieaugušo sporta aktivitātes, paaudžu saliedētība, ģimenes tradīcijas. Iemaņu apgūšana, sacensību gara uzturēšana.  Diplomi, medaļas, kausi, balviņas</t>
  </si>
  <si>
    <t>Pieaugums 1729 eur</t>
  </si>
  <si>
    <t>25.12.2024.</t>
  </si>
  <si>
    <t>02.11.2024.</t>
  </si>
  <si>
    <t xml:space="preserve">Ziemassvētku pasākums   (koncerts+balle)    </t>
  </si>
  <si>
    <t xml:space="preserve">Nāc gadu spietā veldzēties (svin.daļa+balle)   </t>
  </si>
  <si>
    <t>Lieldienu pēcpusdiena</t>
  </si>
  <si>
    <t>Adventa pasākums- eglītes iedegšana</t>
  </si>
  <si>
    <t>Amatierteātra izrādes</t>
  </si>
  <si>
    <t>Tradicionāls pasākums  ar gada izvērtējumu, Ziemassvētku Rūķi mazajiem</t>
  </si>
  <si>
    <t>Tradicionāls ikgadējs pasākums  Lauvu puses iedzīvotāju piesaistei kultūras dzīvei</t>
  </si>
  <si>
    <t>Latvisko tradīciju saglabāšana</t>
  </si>
  <si>
    <t xml:space="preserve">Izklaidējošs pasākums . Sezonas iedzīvotāju piesaiste </t>
  </si>
  <si>
    <t>Ziemassvētku noskaņas radīšana</t>
  </si>
  <si>
    <t>Iepazīt amateirteātru darbību</t>
  </si>
  <si>
    <t>I.Kauliņa</t>
  </si>
  <si>
    <t>jūnijs</t>
  </si>
  <si>
    <t>01.01-31.12.2024.</t>
  </si>
  <si>
    <t>maijs</t>
  </si>
  <si>
    <t>jūlijs</t>
  </si>
  <si>
    <t>Neparasta  koncertzāle saulespuķu pļavā "Mēnespuķe",siena skulptūras,balle kukurūzas laukā</t>
  </si>
  <si>
    <t>Gadskārtu ieražas un godi-Saulgriežu pasākums,Ziemassvētki,Lieldienas,Meteņi,Mārtiņi</t>
  </si>
  <si>
    <t>Profesionālo mākslinieku koncerti</t>
  </si>
  <si>
    <t>Deju koncerts Ziemas virpulis</t>
  </si>
  <si>
    <t>Ziemassvētki mazajiem Liepupiešiem</t>
  </si>
  <si>
    <t>Koru sadziedāšanās Liepupes tautas namā</t>
  </si>
  <si>
    <t>Ugunsnakts</t>
  </si>
  <si>
    <t>Laulību jubileja</t>
  </si>
  <si>
    <t>jaundzimušo uzņemšana</t>
  </si>
  <si>
    <t>Vietējās kopienas cilvēku saliedēšanās pasākums</t>
  </si>
  <si>
    <t>Vietējās kopienas stiprināšana un valstisko vērtību godināšana</t>
  </si>
  <si>
    <t>Citāda koncertzāle - citāda atmosfēra</t>
  </si>
  <si>
    <t>Mūsu pagasta kopienas saglabāšna</t>
  </si>
  <si>
    <t>Latvijas kultūras mantojuma saglabāšana un tradīciju kopšana</t>
  </si>
  <si>
    <t>Kulturālas tikšanās un norises vietējiem iedzīvotājiem</t>
  </si>
  <si>
    <t>Tautas mākslas saglabāšana</t>
  </si>
  <si>
    <t>Tautas mākslas un tradīciju saglabāšana</t>
  </si>
  <si>
    <t>Kultūras mantojuma saglabāšana</t>
  </si>
  <si>
    <t>Kultūras mantojuma un tautas mākslas saglabāšana</t>
  </si>
  <si>
    <t>Vietējo ļaužu saliedēšana un valsts piederības stiprināšana</t>
  </si>
  <si>
    <t>Vietējo ļaužu saliedēšana un piederības stiprināšana</t>
  </si>
  <si>
    <t>R. Maurītis</t>
  </si>
  <si>
    <t>17.08.2024.</t>
  </si>
  <si>
    <t>01.01.2024.</t>
  </si>
  <si>
    <t>Dažādi</t>
  </si>
  <si>
    <t>24.08.2024.</t>
  </si>
  <si>
    <t>Maijs</t>
  </si>
  <si>
    <t>1. advente</t>
  </si>
  <si>
    <t>-</t>
  </si>
  <si>
    <t>Profesionālās viesizrādes/koncerti</t>
  </si>
  <si>
    <t>Valsts svētki</t>
  </si>
  <si>
    <t>Senās uguns nakts</t>
  </si>
  <si>
    <t>Popiela</t>
  </si>
  <si>
    <t>Deju kolektīva "Raduraksti" jubilejas koncerts</t>
  </si>
  <si>
    <t>Koru sadraudzības koncerts</t>
  </si>
  <si>
    <t xml:space="preserve">Festivāls notiks jau 20. reizi, un šo festivālu katru gadu apmeklē vietējie iedzīvotāji un pilsētas viesi. Šis ir lielākais vasaras pasākums Ainažu pilsētā, līdz ar to var piesaistīt Latvijā atpazīstamus māksliniekus, sekmējot publikas piesaisti no citiem novadiem, vienlaikus prezentējot Ainažu pilsētu un novadu. </t>
  </si>
  <si>
    <t>Tradicionālais Jaunā gada sagaidīšanas pasākums, kurā pulcējas vietējie iedzīvotāji un ciemiņi, lai kopīgi pozitītvā atmosfērā sagaidītu Jauno gadu.</t>
  </si>
  <si>
    <t xml:space="preserve">Iespēja katru gadu uzaicināt profesionālus māksliniekus ar koncertu vai viesizrāde, kas sekmē jomas profesionāļu piesaisti kultūras namam, nodrošinot pasākuma apmeklētājiem augsta līmeņa koncertu vai viesizrādi. </t>
  </si>
  <si>
    <t>Valsts dzimšanas dienas godināšanas pasākums - neatņemama kultūras daļa</t>
  </si>
  <si>
    <t>Tradicionālie latviešu tautas svētki, kuri ieskandina vasaras sezonas atklāšanu brīvdabā.</t>
  </si>
  <si>
    <t>Tradīciju saglabāšanas un vienotības veicināšanas pasākums piekrastēs dzīvojošiem.</t>
  </si>
  <si>
    <t>Tradicionāls izklaides pasākums, kurā var piedalīties ikviens interesents no malas.</t>
  </si>
  <si>
    <t>Tradīciju saglabāšana ģimenēm.</t>
  </si>
  <si>
    <t>Novada ilggadēja tradīcija</t>
  </si>
  <si>
    <t xml:space="preserve">Tradicionāls un ilggadējs pasākums, kurā pulcējas gan lieli, gan mazi skatītāji, lai kopīgi iedegtu pilsētas egli. </t>
  </si>
  <si>
    <t>Tradicionāls kultūras nama deju kolektīva koncerts, kurā pulcējas vairāki sadraudzības kolektīvi no citiem novadiem.</t>
  </si>
  <si>
    <t>Deju kolektīva pirmais jubilejas koncerts "Radurakstiem 5!"</t>
  </si>
  <si>
    <t>P. Dzērve</t>
  </si>
  <si>
    <t>13.07.2024.</t>
  </si>
  <si>
    <t>VI-VIII- 3x mēnesī piektdienās</t>
  </si>
  <si>
    <t>18.05.2024.</t>
  </si>
  <si>
    <t>31.12.-1.01.2024.</t>
  </si>
  <si>
    <t>16.11.2024.</t>
  </si>
  <si>
    <t>22.06.2024.</t>
  </si>
  <si>
    <t>20.01.2024.</t>
  </si>
  <si>
    <t>decembrī un maijā</t>
  </si>
  <si>
    <t>1x ceturksnī</t>
  </si>
  <si>
    <t>8.12.2024.</t>
  </si>
  <si>
    <t>25.03.2024.</t>
  </si>
  <si>
    <t>26.12.2024.</t>
  </si>
  <si>
    <t>visu gadu</t>
  </si>
  <si>
    <t>25. 02.2024.</t>
  </si>
  <si>
    <t>Saulrieta steķis- muzkāla noskaņu mūzika saulrietiem</t>
  </si>
  <si>
    <t>Jaunā gada sagaidīšanas balle, svētku uguņošana</t>
  </si>
  <si>
    <t>Valsts svētku sarīkojums, balle</t>
  </si>
  <si>
    <t>Jāņu ielīgošanas koncertuzvedums un balle</t>
  </si>
  <si>
    <t>Tingeļtangeļa deju putenis- vidējās paaudzes sadancis</t>
  </si>
  <si>
    <t>Teātra studijas VVV izrādes martā un decembrī</t>
  </si>
  <si>
    <t>Pilsētas egles iedegšana</t>
  </si>
  <si>
    <t>Jaundzimušo uzņemšana</t>
  </si>
  <si>
    <t>Piemiņas brīdis represētajiem</t>
  </si>
  <si>
    <t>Ziemassvētku sarīkojums bērniem</t>
  </si>
  <si>
    <t>Folkloras vakari</t>
  </si>
  <si>
    <t>P/O ENKURS jubilrja 55 gadu jubilejas koncerts</t>
  </si>
  <si>
    <t>Salacgrīvas skaisto vasaras saulrietu popularizēšana, tos papildinot ar muzikālām noskaņām</t>
  </si>
  <si>
    <t xml:space="preserve">reņģu tēmas aktualizēšana , iekļaujot pasākumā reņģu receptes, pagatavošanu, u.c. </t>
  </si>
  <si>
    <t>tradīcija, kura vieno un saliedē kopienu</t>
  </si>
  <si>
    <t>patriotiskuma, valstiskuma apzināšanās, tradīcija.</t>
  </si>
  <si>
    <t>teatralizēts koncertuzvedums, iesaistot pašdarbniekus- aktierus, dejotājus, muzikantus</t>
  </si>
  <si>
    <t>senioru dejošanas popularizēšana, sadtaudzība</t>
  </si>
  <si>
    <t>Tautas deju popularizēšana, sadraudzība</t>
  </si>
  <si>
    <t>pateicība kolektīvu dalībniekiem par darbošanos</t>
  </si>
  <si>
    <t>teātru kustības popularizēšana, radošums, jaundarbs</t>
  </si>
  <si>
    <t>profesionālās mākslas pieejamība laukos</t>
  </si>
  <si>
    <t>tradīcija, apvienojumā ar TIC rīkoto Ziemassvētku ciematiņu, tumšā laika izgaismošana</t>
  </si>
  <si>
    <t>patriotisms, uzmanība pret novadniekiem</t>
  </si>
  <si>
    <t>atceres un atmiņu pasākums</t>
  </si>
  <si>
    <t>piemiņa un tradīcija</t>
  </si>
  <si>
    <t>tradīcija</t>
  </si>
  <si>
    <t>meteņu  svinēšana, latvisko tradīciju ievērošana</t>
  </si>
  <si>
    <t>orķestra jubileja</t>
  </si>
  <si>
    <t>Senākie Salacgrīvas svētki, kuri pēc būtības ir pilsētas svētki</t>
  </si>
  <si>
    <t>Latvijas piejūras vidējās paaudzes deju festivāls "SOĻI smiltīs"</t>
  </si>
  <si>
    <t>Pieaugums 10960 eur</t>
  </si>
  <si>
    <t>Pārsla Dzērve</t>
  </si>
  <si>
    <t>14.09.2024.</t>
  </si>
  <si>
    <t>10.11.2024.</t>
  </si>
  <si>
    <t>03.05.2024.</t>
  </si>
  <si>
    <t>21.12.2024.</t>
  </si>
  <si>
    <t>Jāņu ielīgošana "Melngaiļos"</t>
  </si>
  <si>
    <t>Mārtiņdiena "Melngaiļos"</t>
  </si>
  <si>
    <t>Emiļa Melngaiļa 150. dzimšanas dienas koncerts</t>
  </si>
  <si>
    <t>Pēteris Buks</t>
  </si>
  <si>
    <t>09.09.2024.</t>
  </si>
  <si>
    <t>13.05.2024.</t>
  </si>
  <si>
    <t>01.07.2024.</t>
  </si>
  <si>
    <t xml:space="preserve"> Amatu diena- Darba tikuma diena</t>
  </si>
  <si>
    <t xml:space="preserve">Ikgadējs, tradicionāls pasākums, muzeja un Bārdu dzimtas nozīmīgākā diena. </t>
  </si>
  <si>
    <t>Ikgadējs, tradicionāls pasākums</t>
  </si>
  <si>
    <t xml:space="preserve">Ikgadējs, tradicionāls pasākums, lai uzrunātu jauniešus lasīt un izprast rakstīto vārdu. </t>
  </si>
  <si>
    <t xml:space="preserve">Ikgadējs talkas vai jubilejas pasākums, Tiek aicināti dažādu vecumu skolēni, darboties, sakopt Rumbiņu sētu, iepazīt  Bārdu dzimtas tradīcijas. </t>
  </si>
  <si>
    <t>Pieaugums 840 eur</t>
  </si>
  <si>
    <t>Linda Helēna Griškoite</t>
  </si>
  <si>
    <t>10.08.2024.</t>
  </si>
  <si>
    <t>Janvāris, Marts, Maijs, Septembris, Oktobris.</t>
  </si>
  <si>
    <t>6.07.2024.</t>
  </si>
  <si>
    <t>10.02.2024.</t>
  </si>
  <si>
    <t>9.11.2024.</t>
  </si>
  <si>
    <t>1.12.2024.</t>
  </si>
  <si>
    <t>4.05.2024.</t>
  </si>
  <si>
    <t>20.12.2024.</t>
  </si>
  <si>
    <t>1.10.2024.</t>
  </si>
  <si>
    <t>Ģimeņu sporta diena</t>
  </si>
  <si>
    <t>Pludmales volejbols</t>
  </si>
  <si>
    <t>Emila Melgaiļa piemiņas kauss šahā</t>
  </si>
  <si>
    <t>Lāčplēša kauss florbolā</t>
  </si>
  <si>
    <t>Lieldienu kauss florbolā</t>
  </si>
  <si>
    <t>Folkloras kopu saiets</t>
  </si>
  <si>
    <t>3 amatierteātru izrādes</t>
  </si>
  <si>
    <t>Muzikālais noformējums, sporta inventāra noma, materiāli radošajām darbnīcām, tehniskais nodrošinājums, balvas un cienasts pasākuma apmeklētājiem, Jaundzimušo dāvaniņas 200 EUR</t>
  </si>
  <si>
    <t>Muzikālais noformējums, sporta inventāra noma, materiāli radošajām darbnīcām, tehniskais nodrošinājums, balvas un cienasts pasākuma apmeklētājiem</t>
  </si>
  <si>
    <t>Balvas pasākuma dalībniekiem. Kopā 5 pasākumi.</t>
  </si>
  <si>
    <t xml:space="preserve">Balvas pasākuma dalībniekiem. </t>
  </si>
  <si>
    <t>Balvas un cienasts pasākuma dalībniekiem.</t>
  </si>
  <si>
    <t>Teatralizēta uzveduma tehniskais nodrošinājums, pasākuma noformējums, muzikālais noformējums, tehniskais nodrošinājums un cienasts pasākuma apmeklētājiem.</t>
  </si>
  <si>
    <t>Ziemassvētku egles iegāde, muzikālais noformējums, tehniskais nodrošinājums un cienasts pasākuma apmeklētājiem.</t>
  </si>
  <si>
    <t>Muzikālais noformējums, tehniskais nodrošinājums un cienasts pasākuma apmeklētājiem.</t>
  </si>
  <si>
    <t>Muzikālais noformējums, tehniskais nodrošinājums un Ziemassvētku paciņas</t>
  </si>
  <si>
    <t>Folkloras kopas "Delve" sadraudzības pasākums ar citām folkloras kopām.</t>
  </si>
  <si>
    <t>Noformējuma iegāde "Gaismas taka" izveidei.</t>
  </si>
  <si>
    <t>Transports, cienasts pasākuma apmeklētājiem un ziedi aktieriem.</t>
  </si>
  <si>
    <t>Ineta Laizāne</t>
  </si>
  <si>
    <t>08.06.2024.</t>
  </si>
  <si>
    <t>2024.</t>
  </si>
  <si>
    <t>30.11.2024.</t>
  </si>
  <si>
    <t>12.10.2024.</t>
  </si>
  <si>
    <t>21.09.2024.</t>
  </si>
  <si>
    <t>27.01.2024.</t>
  </si>
  <si>
    <t>01.,08.,15.,22. 12.2024.</t>
  </si>
  <si>
    <t>27.04.,26.10.  2024.</t>
  </si>
  <si>
    <t>11.08.2024.</t>
  </si>
  <si>
    <t>Svētki "Alojai 575!"</t>
  </si>
  <si>
    <t>Ikgadējie pilsētas svētki</t>
  </si>
  <si>
    <t>Konkurss tiek organizēts saskaņā ar konkursa Nolikumu</t>
  </si>
  <si>
    <t>II Alojas Kartupeļu svētki</t>
  </si>
  <si>
    <t>Svētki kartupelim- vienam no Alojas atpazīstamības simboliem</t>
  </si>
  <si>
    <t>Ikgadējais valsts svētku pasākums</t>
  </si>
  <si>
    <t>Vasaras saulgrieži Alojā</t>
  </si>
  <si>
    <t>Tradicionālā latviešu gadskārtu norise</t>
  </si>
  <si>
    <t xml:space="preserve">PALDIES akcijas pasākums pilsētas 32.dzimšanas dienā </t>
  </si>
  <si>
    <t>Ikgadējs pateicības pasākums alojiešiem- labo darbu veicējiem</t>
  </si>
  <si>
    <t>Četru koncertu cikls "Muzikālā Advente"</t>
  </si>
  <si>
    <t>Ikgadējs koncertu cikls, iepzīšanās ar dažādiem mūzikas stiliem</t>
  </si>
  <si>
    <t>Jaungada diskotēka</t>
  </si>
  <si>
    <t>Atpūtas pasākums</t>
  </si>
  <si>
    <t>Pasaules latviešu klaidoņu saiets</t>
  </si>
  <si>
    <t>Tradicionāls pasākums - pasaules ceļojumu stāsti</t>
  </si>
  <si>
    <t>Lieldienu svinības</t>
  </si>
  <si>
    <t>Pilsētas galvenās egles iedegšana un akcija Izgaismo savu namu</t>
  </si>
  <si>
    <t>Tradicionāla norise un konkurss namu noformējumam svētkos</t>
  </si>
  <si>
    <t>Pavasara  koncerts</t>
  </si>
  <si>
    <t>Koncerts valsts svētkos</t>
  </si>
  <si>
    <t>Lāčplēša dienas pasākums</t>
  </si>
  <si>
    <t>Piemiņas diena</t>
  </si>
  <si>
    <t xml:space="preserve">Divi sarīkojumi jaundzimušajiem Alojas apvienības teritorijā </t>
  </si>
  <si>
    <t>Svinīga jaundzimušo uzņemšana sabiedrībā</t>
  </si>
  <si>
    <t>Komunistiskā genocīda upuru piemiņas pasākums</t>
  </si>
  <si>
    <t>Latvijas brīvības cīnītāju piemiņas koncerts un ziedu akcija</t>
  </si>
  <si>
    <t xml:space="preserve"> '"Prāta spēles" </t>
  </si>
  <si>
    <t>Vislatvijas erudīcijas čempionāts "Latvijas kauss 2024"</t>
  </si>
  <si>
    <t xml:space="preserve"> "Zelta,sudraba kāzu jubilejas" </t>
  </si>
  <si>
    <t>Alojas apvienības kāzu jubilāru sveikšana</t>
  </si>
  <si>
    <t>Imants Ķīkulis</t>
  </si>
  <si>
    <t>FEBRUĀRIS, JŪNIJS, AUGUSTS, SEPTEMBRIS, NOVEMBRIS, DECEMBRIS</t>
  </si>
  <si>
    <t>marts</t>
  </si>
  <si>
    <t>augusts</t>
  </si>
  <si>
    <t>Pociema kausa izcīņa NOVUSĀ</t>
  </si>
  <si>
    <t>Sportisko aktivitāšu veicināšana</t>
  </si>
  <si>
    <t>J.Leļa piemiņas kausa izcīņa Novusā</t>
  </si>
  <si>
    <t>Katvaru pagasta ziemas sporta spēles</t>
  </si>
  <si>
    <t>Teniss Pociema čempionāts</t>
  </si>
  <si>
    <t>Katvaru pagasta  sporta spēles</t>
  </si>
  <si>
    <t>Teniss Limbažu novada čempionāts</t>
  </si>
  <si>
    <t>Pieaugums 230 eur</t>
  </si>
  <si>
    <t>Sportisko aktivitāšu veicināšana - Šis pasākums iepriekš bijis Limbažos</t>
  </si>
  <si>
    <t>Muzeji</t>
  </si>
  <si>
    <t>4453</t>
  </si>
  <si>
    <t>Hanzas svētki 2023 (Limbažu 800 gades ietvaros)</t>
  </si>
  <si>
    <t>Limbažu muzejs</t>
  </si>
  <si>
    <t>Pāles novadpētniecības muzejs</t>
  </si>
  <si>
    <t>4611</t>
  </si>
  <si>
    <t>Dzimtu saieti</t>
  </si>
  <si>
    <t>Pašvaldības finansējums nevar būt ar -</t>
  </si>
  <si>
    <t>4612</t>
  </si>
  <si>
    <t>Muzeja egle</t>
  </si>
  <si>
    <t>4963</t>
  </si>
  <si>
    <t>Nēģu diena</t>
  </si>
  <si>
    <t>4964</t>
  </si>
  <si>
    <t>Pakaļdzīšanās Lieldienām</t>
  </si>
  <si>
    <t>Salacgrīvas muzejs</t>
  </si>
  <si>
    <t>Staiceles Lībiešu muzejs "Pivālind"</t>
  </si>
  <si>
    <t>Bibliotēkas</t>
  </si>
  <si>
    <t>4505</t>
  </si>
  <si>
    <t xml:space="preserve">Novadpētniecības pasākumi KAC </t>
  </si>
  <si>
    <t>45071</t>
  </si>
  <si>
    <t>Izstāžu atklāšanas pasākumi KAC</t>
  </si>
  <si>
    <t>45072</t>
  </si>
  <si>
    <t xml:space="preserve">Izstāžu atklāšanas pasākumi BLC </t>
  </si>
  <si>
    <t>45081</t>
  </si>
  <si>
    <t xml:space="preserve">LNB projekta "Bērnu, jauniešu un vecāku žūrija" pasākumi BLC </t>
  </si>
  <si>
    <t>45082</t>
  </si>
  <si>
    <t>LNB projekta "Bērnu, jauniešu un vecāku žūrija" pasākumi Lādezera bibliotēkā</t>
  </si>
  <si>
    <t>45084</t>
  </si>
  <si>
    <t xml:space="preserve">LNB projekta "Bērnu, jauniešu un vecāku žūrija" pasākumi Viļķenes </t>
  </si>
  <si>
    <t>4509</t>
  </si>
  <si>
    <t>LNB projekta "Nacionālās skaļās lasīšanas sacensības" pasākumi BLC</t>
  </si>
  <si>
    <t>45101</t>
  </si>
  <si>
    <t xml:space="preserve">Gadskārtu un svētku pasākumi BLC </t>
  </si>
  <si>
    <t>45103</t>
  </si>
  <si>
    <t>Tematiskie pasākumi Vitrupes bibliotēkā</t>
  </si>
  <si>
    <t>45141</t>
  </si>
  <si>
    <t>Gadskārtu un svētku pasākumi Lādezera bibliotēkā</t>
  </si>
  <si>
    <t>45142</t>
  </si>
  <si>
    <t xml:space="preserve">Gadskārtu un svētku pasākumi Vitrupes bibliotēkā </t>
  </si>
  <si>
    <t>4515</t>
  </si>
  <si>
    <t>Gadskārtu un svētku pasākumi KAC</t>
  </si>
  <si>
    <t>4518</t>
  </si>
  <si>
    <t xml:space="preserve">Ģimeņu dienas LGB </t>
  </si>
  <si>
    <t>4519</t>
  </si>
  <si>
    <t xml:space="preserve">Lasīšanas veicināšanas pasākumi KAC </t>
  </si>
  <si>
    <t>4521</t>
  </si>
  <si>
    <t>45221</t>
  </si>
  <si>
    <t xml:space="preserve">LNBAB projekta "Grāmatu starts" pasākumi BLC </t>
  </si>
  <si>
    <t>45222</t>
  </si>
  <si>
    <t xml:space="preserve">Radošās darbnīcas Pociema bibliotēkā </t>
  </si>
  <si>
    <t>45223</t>
  </si>
  <si>
    <t>LNB projekta "Grāmatu starts" pasākumi Skultes bibliotēkā</t>
  </si>
  <si>
    <t>4525</t>
  </si>
  <si>
    <t xml:space="preserve">Limbažu novada Grāmatu svētki </t>
  </si>
  <si>
    <t>4526</t>
  </si>
  <si>
    <t>Lasīšanas veicināšanas pasākumi Lādezera bibliotēkā</t>
  </si>
  <si>
    <t>45281</t>
  </si>
  <si>
    <t>Radošās darbnīcas BLC</t>
  </si>
  <si>
    <t>45282</t>
  </si>
  <si>
    <t>Radošās darbnīcas Lādezera bibliotēkā</t>
  </si>
  <si>
    <t>45284</t>
  </si>
  <si>
    <t>Lasīšanas veicināšanas pasākumi Viļķenes bibliotēkā</t>
  </si>
  <si>
    <t>4531</t>
  </si>
  <si>
    <t>45321</t>
  </si>
  <si>
    <t>Lasīšanas veicināšanas pasākumi BLC</t>
  </si>
  <si>
    <t>4534</t>
  </si>
  <si>
    <t>Tematiskie pasākumi Viļķenes bibliotēkā</t>
  </si>
  <si>
    <t>4535</t>
  </si>
  <si>
    <t xml:space="preserve">Ceriņziedu svētki Vitrupes bibliotēkā </t>
  </si>
  <si>
    <t>4537</t>
  </si>
  <si>
    <t>Notikumu cikla "Latviešu grāmatai 500"</t>
  </si>
  <si>
    <t>4538</t>
  </si>
  <si>
    <t>Tikšanās ar bērnu latviešu grāmatu autoru</t>
  </si>
  <si>
    <t>Limbažu Galvenā bibliotēka</t>
  </si>
  <si>
    <t>4507</t>
  </si>
  <si>
    <t>Izstāžu atklāšanas</t>
  </si>
  <si>
    <t>4508</t>
  </si>
  <si>
    <t>"Bērnu, jauniešu un vecāku žūrija" pasākumi</t>
  </si>
  <si>
    <t>4546</t>
  </si>
  <si>
    <t>Tikšanās ar literātiem</t>
  </si>
  <si>
    <t>4547</t>
  </si>
  <si>
    <t>Gada noslēgums pasākums</t>
  </si>
  <si>
    <t>Salacgrīvas bibliotēka</t>
  </si>
  <si>
    <t>4522</t>
  </si>
  <si>
    <t>Projekta "Grāmatu starts" pasākumi</t>
  </si>
  <si>
    <t>Alojas pilsētas bibliotēka</t>
  </si>
  <si>
    <t>4542</t>
  </si>
  <si>
    <t>Mākslas izstāžu cikls "Māksla pieder kultūrai"</t>
  </si>
  <si>
    <t>Staiceles pilsētas bibliotēka</t>
  </si>
  <si>
    <t>4528</t>
  </si>
  <si>
    <t xml:space="preserve">Radošās darbnīcas </t>
  </si>
  <si>
    <t>4545</t>
  </si>
  <si>
    <t>Literālās nodarbības pirmsskolai</t>
  </si>
  <si>
    <t>Brīvzemnieku pagasta Puikules bibliotēka</t>
  </si>
  <si>
    <t>Braslavas pagasta Vilzēnu bibliotēka</t>
  </si>
  <si>
    <t>P/A LAUTA</t>
  </si>
  <si>
    <t>4952</t>
  </si>
  <si>
    <t>Limbažu novada uzņēmēju diena</t>
  </si>
  <si>
    <t>4954</t>
  </si>
  <si>
    <t>Uzņēmēju pieredzes apmaiņas brauciens</t>
  </si>
  <si>
    <t>4955</t>
  </si>
  <si>
    <t>Ikgadēja dalība Starptautiskajās Hanzas dienās</t>
  </si>
  <si>
    <t>4956</t>
  </si>
  <si>
    <t>Mazā Hanza Burtnieku kvartālā</t>
  </si>
  <si>
    <t>4957</t>
  </si>
  <si>
    <t>Peoniju svētki Limbažos</t>
  </si>
  <si>
    <t>4971</t>
  </si>
  <si>
    <t>Uzņēmēju kopsapulce/Uzņēmēju forums/Gada seminārs</t>
  </si>
  <si>
    <t>4990</t>
  </si>
  <si>
    <t>Dalība pasākumos ar informācijas teltīm</t>
  </si>
  <si>
    <t>"Lauta"</t>
  </si>
  <si>
    <t>04.900</t>
  </si>
  <si>
    <t>4951</t>
  </si>
  <si>
    <t>Biznesa izmēģinājuma laboratorija sadarbībā ar Vidzemes augstskolu</t>
  </si>
  <si>
    <t>4953</t>
  </si>
  <si>
    <t>Dalība Vidzemes Uzņēmēju dienās ar Limbažu novada uzņēmējiem</t>
  </si>
  <si>
    <t>Alojas uzņēmējdarbības atbalsta centrs "Sala"</t>
  </si>
  <si>
    <t>4960</t>
  </si>
  <si>
    <t>Ekspedīcija - krastings "Iepazīsti Īģes upes krastu valdzinājumu"</t>
  </si>
  <si>
    <t>4962</t>
  </si>
  <si>
    <t>Pārgājiens purvā ar purva kurpēm</t>
  </si>
  <si>
    <t>Staiceles tūrisma informācijas centrs</t>
  </si>
  <si>
    <t>04.700</t>
  </si>
  <si>
    <t>4965</t>
  </si>
  <si>
    <t>Aidā Salacā</t>
  </si>
  <si>
    <t>Salacgrīvas tūrisma informācijas centrs</t>
  </si>
  <si>
    <t>Ieva Zilvere</t>
  </si>
  <si>
    <t>Salacgrīvas un Ainažu muzeja rīkotie ikgadējie Muzeju nakts pasākumi ir populāri un iemīļoti notikumi</t>
  </si>
  <si>
    <t>Muzeja rīkotais ikgadējais atskaites pasākums muzeja atbalstītājiem un viesiem. Gada sadarbības partner apsveikšana</t>
  </si>
  <si>
    <t>Piedalīšanās Salacgrīvas TIC organizētajā akcijā</t>
  </si>
  <si>
    <t>Sarmīte Frīdenfelde</t>
  </si>
  <si>
    <t>marts; maijs; septembris; novembris</t>
  </si>
  <si>
    <t>Lasītprieka rosināšanai un veicināšanai bibliotēka skolēniem organizēs pasākumu ciklu - radošas tikšanās ar grāmatu autoriem, ilustratoriem. Nepieciešams finansējums autoratlīdzību līgumiem</t>
  </si>
  <si>
    <t>Pieagums 675 eur</t>
  </si>
  <si>
    <t>Alojas novadpētniecības centrs</t>
  </si>
  <si>
    <t>Līga Moderniece</t>
  </si>
  <si>
    <t>2024. gada maijs</t>
  </si>
  <si>
    <t>Piedalīšanās Eiropas ikgadējā Muzeju nakts kustībā</t>
  </si>
  <si>
    <t>01.01.2024.-01.12.2024</t>
  </si>
  <si>
    <t>09.2024.</t>
  </si>
  <si>
    <t>04.2024.</t>
  </si>
  <si>
    <t>22.11.2024.</t>
  </si>
  <si>
    <t xml:space="preserve">Staicels bibliotēkas simtgades pasākumi "Grāmata bibliotēkas pamats" </t>
  </si>
  <si>
    <t>Staiceles bibliotēkas simtgades pasākumi "Staiceliešu dzejas rindas"</t>
  </si>
  <si>
    <t>Staiceles bibliotēkas simtgades pasākumi "Bibliotēkas dzīves lappuses"</t>
  </si>
  <si>
    <t>Staiceles pilsētas bibliotēkas simtgades jubilejas pasākums</t>
  </si>
  <si>
    <t>Anita Strokša</t>
  </si>
  <si>
    <t>Simtgades  pasākumi veltīti grāmatai,tikšanās 8 grāmatu autoriem - novadniekiem, grāmatu galveniem personāžiem - staiceliešiem, esošajiem un bijušajiem. .</t>
  </si>
  <si>
    <t xml:space="preserve">Dzejas dienu ietvaros tikšanās ar staiceliešiem, kuru dzejas rindas publicētas grāmatās </t>
  </si>
  <si>
    <t>Tikšanās ar bibliotēkas bijušajiem darbiniekiem - atmiņu pēcpusdiena</t>
  </si>
  <si>
    <t xml:space="preserve">Jubilejas pasākums kopā ar lasītājiem, bibliotēkas labvēļiem un atbalstītājiem </t>
  </si>
  <si>
    <t>Pieaugums 1570 eur</t>
  </si>
  <si>
    <t>Indra Jaunzeme</t>
  </si>
  <si>
    <t xml:space="preserve">20.01.2024. </t>
  </si>
  <si>
    <t xml:space="preserve">29.09.2024. </t>
  </si>
  <si>
    <t>10.10.2024.</t>
  </si>
  <si>
    <t>'"Komunistiskā genocīda upuru piemiņas dienas pasākums pie akmens ''1949''"</t>
  </si>
  <si>
    <t>Muzeju nakts 2024</t>
  </si>
  <si>
    <t>Pasākums par dzimtas pētniecību un ģimeņu stiprināšanu ''No pagātnes nākotnē''.</t>
  </si>
  <si>
    <t>"1991. gada Barikāžu atceres pasākums"</t>
  </si>
  <si>
    <t>"Miķeļdiena muzejā"</t>
  </si>
  <si>
    <t>"Putras diena muzejā"</t>
  </si>
  <si>
    <t>Komunistiskā genocīda upuru piemiņas diena ir valsts sēru diena, kad pieminam deportācijas uz Sibīriju un represijas pret Latvijas iedzīvotājiem</t>
  </si>
  <si>
    <t>Muzeju ikgadējā tradīcija. Maijs tiek uzskatīts par muzeju mēnesi, jo kopš 1977. gada 18. maijā atzīmējam Starptautisko muzeju dienu.  Muzeju nakts, kuras mērķis ir pulcēt tos, kas ikdienā uz muzejiem nedodas.</t>
  </si>
  <si>
    <t>Ģimeņu un dzimtas saišu stiprināšanas pasākums. Dzimtas saišu stiprumam, to pēctecībai, kas tiek nodots tālāk no vienas paaudzes nākošajai.</t>
  </si>
  <si>
    <t xml:space="preserve">1991. gada barikāžu aizstāvju atceres diena ir kopš 1997. gada atzīmējama atceres un atzīmējama diena 20. janvārī, kad Barikāžu laikā 1990. gada 20. janvārī Rīgas OMON un citas padomju militārās specvienības ieņēma Latvijas Republikas Iekšlietu ministriju, izraisot Rīgas centrā apšaudi, kurā gāja bojā vairāki cilvēki. </t>
  </si>
  <si>
    <t>Miķeļi jeb Miķeļdiena ir latviešu rudens saulgrieži un gada auglīgās daļas aizvadīšanas svētki. Miķelis latvju dainās saukts par labu un bagātu vīru, arī par maizes tēvu, kas saistās ar rudens ražas ienākšanos.</t>
  </si>
  <si>
    <t>10. oktobrī tiek atzīmēta Starptautiskā Putras diena, kuras mērķis ir popularizēt putras kā mūsdienīgu ēdienu un radīt jaunas putru ēšanas tradīcijas. Graudaugi ir viena no nozīmīgākajām produktu grupām, tāpēc ir svarīgi, lai bērni un vecāki mainītu savus ikdienas paradumus un daudz biežāk ēstu graudaugu ēdienus, it īpaši veselīgās putras. Pēc uztura speciālistu ieteikumiem graudaugiem jābūt aptuveni trešdaļai no mūsu uztura.</t>
  </si>
  <si>
    <t>Elēna Silāja</t>
  </si>
  <si>
    <t>2024.gada augustā</t>
  </si>
  <si>
    <t>2024.gada maijā</t>
  </si>
  <si>
    <t xml:space="preserve">Hanzas svētki 2024 </t>
  </si>
  <si>
    <t xml:space="preserve">Tā ir tradīcija, kas aizsākusies 2016.gadā un kļuvusi par Limbažu pilsētas svētku neatņemamu sastāvdaļu. Svētki popularizē viduslaiku kultūras mantojuma nozīmību sabiedrības apziņā. Svētku laikā pilsētas iedzīvotājiem un viesiem Limbažu viduslaiku pilsdrupu teritorijā/ pilskalnā ir iespēja iesaistīties dažādās viduslaikiem raksturīgās aktivitātēs, meistardarbnīcās, spēlēs; izjust viduslaiku svētku atmosfēru caur mūziku, teātri, ēdienu utt. </t>
  </si>
  <si>
    <t xml:space="preserve">Muzeju nakts ir Francijas Kultūras un komunikācijas ministrijas iniciēts starptautisks pasākums, kurā iesaistās Latvijas muzeji. Akcijas mērķis ir ar demokrātiskiem un netradicionāliem paņēmieniem pievērst sabiedrības uzmanību kultūras mantojumam, kas glabājas muzejos. Akcijas pasākumi tiek organizēti no plkst. 19:00 – 01:00. Katru gadu Muzeju naktij tiek noteikta devīze. Latvijā Muzeju nakts pasākumi tiek organizēti kopš 2005. gada. Limbažu muzejs akcijā Muzeju nakts piedalās no 2006. gada, un šobrīd tas ir viens no gada lielākajiem pasākumiem Limbažu novada kultūras dzīvē. Pasākuma tēma tiek izsludināta martā. </t>
  </si>
  <si>
    <t>Agrita Graudiņa</t>
  </si>
  <si>
    <t>16.01.  13.02.   12.03.   16.04.  14.05.</t>
  </si>
  <si>
    <t>28.02.  5.07.    21.08.</t>
  </si>
  <si>
    <t>Lasīšanas veicināšanas programma "Grāmatu starts"</t>
  </si>
  <si>
    <t>Pirmā iepazīšanās ar bibliotēku, kopīga grāmatu lasīšana paredzēta 3-4 gadīgiem bērniem. Lasīšanas veicināšanas programmu atbalsts LNB Bērnu literatūras centrs un LNB Atbalsta biedrība</t>
  </si>
  <si>
    <t>Radošo aktivitāšu organizēšanai, autoratlīdzībām.</t>
  </si>
  <si>
    <t>2024.05.</t>
  </si>
  <si>
    <t xml:space="preserve">2024.03. </t>
  </si>
  <si>
    <t>2024.08.</t>
  </si>
  <si>
    <t>2024.10.</t>
  </si>
  <si>
    <t>Liene Noriņa Šeikina</t>
  </si>
  <si>
    <t xml:space="preserve">Ikgadējais muzeja pasākums, lai popularizētu muzeja piedāvājumu. </t>
  </si>
  <si>
    <t>Muzejpedagoģiskā programma "Dzimtas koku veidošana"</t>
  </si>
  <si>
    <t xml:space="preserve">Iespēja veidot savu dzimtas koku. Pasākums veidots ar informatīvu lekciju par dzimtas koku veidošanu. Otrajā daļā paredzēta prakstiskā nodarbība. </t>
  </si>
  <si>
    <t>Vidzemes lībiešu Kariņu dzimtas pēcteču saiets.</t>
  </si>
  <si>
    <t xml:space="preserve">Pāles muzejs ir vienīgais visā Latvijā , kurš glabā un popularizē nemateriālo kultūras mantojumu par Vidzemes lībiešiem un viņu pēcteču  dzimtām. </t>
  </si>
  <si>
    <t>Rasmas Noriņas lekcija, Lielnoru dzimta.</t>
  </si>
  <si>
    <t>Zinātniska rakstura lekcija atsevišķām dzimtām , popularizējot muzeja pētniecisko tēmu "Vidzemes lībieši un viņu pēcteči".</t>
  </si>
  <si>
    <t>4xgadā</t>
  </si>
  <si>
    <t>1xgadā</t>
  </si>
  <si>
    <t>3xgadā</t>
  </si>
  <si>
    <t>6xgadā</t>
  </si>
  <si>
    <t>14xgadā</t>
  </si>
  <si>
    <t>2xgadā</t>
  </si>
  <si>
    <t>septembris</t>
  </si>
  <si>
    <t>21.</t>
  </si>
  <si>
    <t>24.</t>
  </si>
  <si>
    <t>25.</t>
  </si>
  <si>
    <t>8xgadā</t>
  </si>
  <si>
    <t xml:space="preserve">Tikšanās ar grāmatu autoriem Zani Eniņu, Zani Nuts (Riekstiņu), Armandu Puči, Līgu Blauu Limbažu Galvenajā bibliotēkā VKKF projekta ietvaros, autora daiļrades iepazīšana, lasīšanas kultūras popularizēšana. </t>
  </si>
  <si>
    <t>Tikšanās ar grāmatu autoriem VKKF projekta "Tasīte literatūras" ietvaros, autora daiļrades iepazīšana, lasīšanas kultūras popularizēšana. Projekts iesniegts 14.09.2023.; plānotais VKKF finansējums 800,00 eiro. Budžeta dimensija 4501</t>
  </si>
  <si>
    <t>Limbažu novada grāmatu svētki.</t>
  </si>
  <si>
    <t>Latviešu oriģinālliteratūras un lasīšanas kultūras popularizēšana. Novada mēroga pasākums. Budžeta dimensija 4525</t>
  </si>
  <si>
    <t>Literatūras un lasīšanas kultūru popularizējoši pasākumi pieaugušajiem Limbažu Galvenajā bibliotēkā.</t>
  </si>
  <si>
    <t>Dzejas dienas; Čaklo lasītāju dienas; Sarunas par literatūru - latviešu oriģinālliteratūras un lasīšanas kultūras popularizēšana. Budžeta dimensija 4519</t>
  </si>
  <si>
    <t>Lielās sienas mākslas darbu u.c. izstādes ar atklāšanas vai noslēguma pasākumiem pēc nepieciešamības Limbažu Galvenajā bibliotēkā.</t>
  </si>
  <si>
    <t>Pozitīvas kultūrvides veidošana. Budžeta dimensija 45071</t>
  </si>
  <si>
    <t>Bibliotēkas klubiņu darbība (Lasītāju klubiņš; Vēstures/novadpētniecības klubiņš) Limbažu Galvenajā bibliotēkā. [Iepriekšējais nosaukums Novadpētniecības tikšanās un Vēstures klubiņa tikšanās]</t>
  </si>
  <si>
    <t>Pilnveidot Limbažu novada iedzīvotāju zināšanas par literatūru, lasīšanas kultūru un Limbažu novada vēsturi. Budžeta dimensija 4505</t>
  </si>
  <si>
    <t>Ģimeņu dienu pasākumi Limbažu Galvenajā bibliotēkā.</t>
  </si>
  <si>
    <t>Ģimeņu dienas pasākumi bērniem kopā ar vecākiem un vecvecākiem. Mērķis piesaistīt bibliotēkai jaunus apmeklētājus, iepazīstināt ar bibliotēkas pakalpojumiem un piedāvāt bibliotēku kā vietu, kur ģimenes ar bērniem var gan izglītoties, gan kvalitatīvi pavadīt kopā brīvo laiku. Budžeta dimensija 4518</t>
  </si>
  <si>
    <t>Dimensija izslēgta</t>
  </si>
  <si>
    <t>Tikšanās ar bērnu dzejas autoriem Limbažu Galvenajā bibliotēkā VKKF projekta "Ieraugi pasauli dzejolī" ietvaros.</t>
  </si>
  <si>
    <t>Jaunāko un vidējo klašu skolēnu tikšanās ar latviešu bērnu dzejas autoriem. Dzejas rakstīšanas procesa izzināšana, sarunas ar dzejas autoriem par viņu sarakstīto daiļradi. Prezentācijas izdevumi (ziedi, noformēšanas materiāli, suvenīri - 40 Eur; kafijas galda izdevumi - 80 Eur). Budžeta dimnesija 23501</t>
  </si>
  <si>
    <t>Lasīšanas veicināšanas programmas "Bērnu, jauniešu un vecāku žūrija" noslēguma pasākumi Limbažu Galvenajā bibliotēkā.</t>
  </si>
  <si>
    <t>Limbažu PII "Spārīte"un PII "Buratīno" audzēkņu - Bērnu žūrijas dalībnieku apbalvošana par dalību lasīšanas veicināšanas programmā "Bērnu, jauniešu un vecāku žūrija". Radošas aktivitātes par Bērnu žūrijas grāmatu saturu.  Prezentācijas materiāli - balviņas Bērnu žūrijas dalībniekiem - 70 Eur. Budžeta dimensija 4581</t>
  </si>
  <si>
    <t>LNB projekta "Nacionālā skaļās lasīšanas sacensība" - reģionālais fināls Limbažu Galvenajā bibliotēkā un noslēgums - fināls.</t>
  </si>
  <si>
    <t>Novada 5- 6 klašu skolēnu labākā lasītāja izvirzīšana uz finālu  Latvijas Nacionālajā bibliotēkā. Noformēšanas un prezentācijas materiāli - balviņas un pateicības projekta dalībniekiem  - skolēniem un viņu skolotājiem -70 Eur. Budžeta dimensija 4509</t>
  </si>
  <si>
    <t>Projekta "Grāmatu starts" pasākums mazākajiem lasītājiem "Pūčulēnu skola" Limbažu Galvenajā bibliotēkā.</t>
  </si>
  <si>
    <t>Projekta dalībnieki, 3- 4 gadus veci bērni, kopā ar vecākiem apmeklē un iepazīst bibliotēku, kā arī piedalās izzinošā - radošā nodarbībā. Noslēgumā bērni saņem lasīšanas programmas "Grāmatu starts" dāvanu komlektu - mugursomu, lasāmgrāmatu, mīļlietiņu un izglītojošu materiālu vecākiem par grāmatu lasīšanu. Prezentācijas materiāli - 75 Eur. Budžeta dimensija 45221</t>
  </si>
  <si>
    <t>Kolekcijas izstādes bērniem; radošās darbnīcas, iesaistot bērnu grāmatas Limbažu Galvenajā bibliotēkā.</t>
  </si>
  <si>
    <t>Kolekcijas izstāžu organizēšanas mērķis ir, radīt bērniem pozitīvus iespaidus, paplašināt viņu redzesloku par dažādām lietām, priekšmetiem, kurus cilvēki kolekcionē. Prezentācijas materiāli - pateicības izstāžu īpašniekiem - 60 Eur; dažādu tēmu radošās darbnīcas pirmsskolas vecuma bērniem un skolēniem, iesaistot bērnu grāmatas, noformēšanas materiāli radošajām darbnīcām - 60 Eur. Budžeta dimensija 45072</t>
  </si>
  <si>
    <t>Tematiskie un lasītveicināšanas pasākumi par bērniem saistošām tēmām Limbažu Galvenajā bibliotēkā.</t>
  </si>
  <si>
    <t>Daudzveidīgi tematiskie pasākumi ar bērniem saistošām aktivitātēm, piesaistot grāmatu. Pasākumi paredzēti gan pirmsskolas vecuma bērniem, gan skolēniem. Noformēšanas un prezentācijas materiāli - 69 Eur; Prezentācijas materiāli - balviņas čaklākajiem LGB Bērnu literatūras centra lasītājiem - 40 Eur; lasītveicināšanas pasākums skolēniem - prezentācijas materiāli 6 Eur; lasītveicināšanas pasākums pirmsskolas vecuma bērniem - prezentācijas materiāli 7 Eur. Budžeta dimensija 45101</t>
  </si>
  <si>
    <t>Bērnu, jauniešu un vecāku žūrijas noslēguma pasākums Lādezera bibliotēkā</t>
  </si>
  <si>
    <t>Projekts. Pasākums paredzēts 25 skolēniem lasīšanas veicināšanas projekta "Bērnu, jauniešu un vecāku žurija" gada noslēgums-ekskursija pa Limbažu novadu. Budžeta dimensija 45082</t>
  </si>
  <si>
    <t>Gadskārtu un svētku pasākumi Lādezera bibliotēkā.</t>
  </si>
  <si>
    <t>Ziemassvētku pasākums un Lieldienu pasākums. Tradicionāls pasākums. Apzināt Ziemassvētku tradīcijas, sveikt bibliotēkas atbalstītājus un čaklākos lasītājus Tradicionāls pasākums. Iepazītināt apmeklētājus ar Lieldienu tradīcijām (olu krāsošana, ripināšana,"olu kaujas"). Budžeta dimensija 45141</t>
  </si>
  <si>
    <t>Lasīšanas veicināšanas pasākumi un tematiskas radošās darbnīcas Lādezera bibliotēkā.</t>
  </si>
  <si>
    <t>Dzejas dienas pasākums paredzēts vietējiem iedzīvotājiem. Lieldienu dekoru veidošana, Adventas vainagu veidošana. Iepazīstināt ar Lieldienu dekoru veidošanu katram apmeklētājam, Iemācīt bibliotēkas apmeklētājus veidot Adventas vainagus. Budžeta dimensija 4526</t>
  </si>
  <si>
    <t>Radošās darbnīcas Pociema bibliotēkā</t>
  </si>
  <si>
    <t>Vietējo iedzīvotāju iesaistīšana mākslinieciskās aktivitātēs. Radoša nodarbība ar mākslas piesitienu. Krāsas, koks un dzeja. (Materiāli nodarbībai - 25 EUR, pārtika cienastam - 20 EUR). Budžeta dimensija 45222</t>
  </si>
  <si>
    <t>Tikšanās ar radošām personībām Pociema bibliotēkā</t>
  </si>
  <si>
    <t>Čaklo lasītāju diena. Pasākums paredzēts, lai sveiktu un novērtētu  čaklākos Pociema bibliotēkas lasītājus. Pasākuma laikā mākslinieka priekšnesums. (Samaksa māksliniekam uz rēķina pamata - 130 EUR; ziedi, suvenīri sveikšanai - 15 EUR; pārtika cienastam - 60 EUR). Budžeta dimensija 4521</t>
  </si>
  <si>
    <t xml:space="preserve">Projekta "Grāmatu starts" pasākumi Skultes bibliotēkā. </t>
  </si>
  <si>
    <t>Projekts Skultes bibliotēkā. Pasākumu cikls paredzēts 25 Skultes pirmsskolas izglītības iestādes audzēkņiem lasīšanas veicināšanas programmas "Grāmatu starts" ietvaros 3-4 gadus veciem bērniem. Radošas, izglītojošas, attīstošas aktivitātes bibliotēkā jeb “Pūčulēnu skola”. 10.gab.'' Grāmatu starta '' komplekti, kas ietver   - mugursomu, lasāmgrāmatiņu un rotaļlietu - projekta simbolu pūčulēnu, kā arī brošūru vecākiem par kopā lasīšanu un bērnu lasītprieka veicināšanu. Pūčulēnu skolas absolventu sveikšana. “Mazo pūčulēnu skola” nodarbība. PII "Aģupītes audzēkņi"pabeidz nodarbību ciklu. Audzekņu sveikšana, cienasts. Budžeta dimensija 45223</t>
  </si>
  <si>
    <t xml:space="preserve">Lasītveicināšanas un tematiskie pasākumi Skultes bibliotēkā </t>
  </si>
  <si>
    <t>Laītāju klubiņa "Pārsteigums" ekskursija - Degvielas izmaksas, pārtika. Čaklāko lasītāju, rokdarbnieku sveikšana Ziemassvētkos. JAUNA DIMENSIJA</t>
  </si>
  <si>
    <t>Budžeta dimensija 4538</t>
  </si>
  <si>
    <t>Novadnieku - literātu popularizēšanas pasākums. Tikšanās ar dzejnieci Anitu Gulbi. Eksotisko ceļojumu stāsti. Budžeta dimensija 4534</t>
  </si>
  <si>
    <t>Erudītu konkurss Vitrupes bibliotēkā</t>
  </si>
  <si>
    <t>Iecienīts izglītojošs pasākums (kafijas galds, balvas). Budžeta dimensija 4512</t>
  </si>
  <si>
    <t>Projekta "Grāmatu starts" pasākumi Viļķenes bibliotēkā</t>
  </si>
  <si>
    <t>Lasīšanas veicināšanas projekts 3 - 4.g. vec. bērniem; komplekta iegāde LNB Atbalsta biedrībā. JAUNA DIMENSIJA</t>
  </si>
  <si>
    <t>Ceriņziedu svētki Vitrupes bibliotēkā</t>
  </si>
  <si>
    <t>Pasākumus kļuvis jau par tradīciju. Tie ir svētki, kuri pūlcē bijušos un esošos pagasta iedzīvotājus. Pasākums popalarizē Vitrupes bibliotēku, Vitrupi un Viļķenes pagastu.
550 € samaksa māksliniekam uz reiķina pamata,25€ pārtika 25€ prezentācijas materiāli. Budžeta dimensija 4535</t>
  </si>
  <si>
    <t>Sporta spēles bērniem - Pasākums piesaistīs bērnus bibliotēkai ar izglītojošām spēlēm un daudzām aktivitātēm.
25€ prezent materiāli. Bibliotēku nedēļai veltīts pasākums, Vitrupes bibliotēkas čaklāko lasītāju sveikšana. Un 18. novembra svētku pasākums. Bibliotēku nedēļai veltītajā pasākumā cildinām čaklākos bibliotēkas lasītājus.
17€ pārtika, 17€ Balvas. Budžeta dimensija 45103</t>
  </si>
  <si>
    <t>Pieaugums 3192 eur</t>
  </si>
  <si>
    <t>Vitrupes bibliotēka</t>
  </si>
  <si>
    <t>Viļķenes bibliotēka</t>
  </si>
  <si>
    <t>Skultes bibliotēka</t>
  </si>
  <si>
    <t>Pociema bibliotēka</t>
  </si>
  <si>
    <t>Lādezera bibliotēka</t>
  </si>
  <si>
    <t>Janvāris-decembris</t>
  </si>
  <si>
    <t>Marts- Maijs</t>
  </si>
  <si>
    <t xml:space="preserve">Tikšanās ar literātiem </t>
  </si>
  <si>
    <t>Iespēja tikties ar literātiem, lai iepazītos ar literāta radošo darbību. Summa paredzēta  visām 6 Salacgrīvas apvienības bibliotēkām.</t>
  </si>
  <si>
    <t>Tikšanās ar bērnu grāmatu autoriem</t>
  </si>
  <si>
    <t>Iespēja tikties ar bērnu literatūras autoriem, lai veicinātu bērnos lasītprieku, lasītprasmi un rosināt diskusijas par grāmatām. Summa paredzēta  visām 6 Salacgrīvas apvienības bibliotēkām.</t>
  </si>
  <si>
    <t>Bērnu, jauniešu un vecāku žūrijas 2023 noslēguma pasākums</t>
  </si>
  <si>
    <t>Pasākums paredzēts -Bērnu, jauniešu un vecāku  žūrijas dalībniekiem- Ainažu b-kā, Salacgrīvas b-kā, Liepupes b-kā, Svētciema b-ka.</t>
  </si>
  <si>
    <t>Latvisko tradīciju apzināšana, čaklāko lasītāju un atbalstītāju sveikšana. Summa paredzēta  visām 6 Salacgrīvas apvienības bibliotēkām.</t>
  </si>
  <si>
    <t>Grāmatu un izstāžu atvēršanas pasākumi</t>
  </si>
  <si>
    <t>Pasākums , lai bagātinātu bibliotēku piedāvājuma klāstu. Summa paredzēta  visām 6 Salacgrīvas apvienības bibliotēkām.</t>
  </si>
  <si>
    <t>Lieldienu iešūpošana</t>
  </si>
  <si>
    <t xml:space="preserve">Lieldienu atzīmēšana pagastā kopā ar ģimenēm. </t>
  </si>
  <si>
    <t xml:space="preserve">Visas dienas garumā koncerti, aktivitātes bērniem,pieaugušajiem un ģimenēm. </t>
  </si>
  <si>
    <t>Baltā galdauta svētki un kolektīvu dižkoncerts</t>
  </si>
  <si>
    <t>Latvijas Republikas Neatkarības atjaunošanas diena. Svinīgs pasākums, kurā piedalās visi kultūras nama pašdarbības kolektīvi.</t>
  </si>
  <si>
    <t>Valsts svētku koncerts - balle</t>
  </si>
  <si>
    <t xml:space="preserve">Svinīgs pasākums ar svētku koncertu un balli. </t>
  </si>
  <si>
    <t>Lāčplēša dienai veltīts pasākums</t>
  </si>
  <si>
    <t>Spēka zīmju veidošana un koncerts.</t>
  </si>
  <si>
    <t xml:space="preserve">Lieldienu Jampadracis pirmsskolas vecuma bērnu deju kolektīviem </t>
  </si>
  <si>
    <t>Tradīciju pasākums,kurā piedalās pirmsskolas vecuma bērnu deju kolektīvi no apkārtējiem pagastiem, jo tieši bērnu deju kolektīviem šādi pasākumi nenotiek un ir ļoti nepieciešami. (Novada pasākums)</t>
  </si>
  <si>
    <t>2023. gadā dzimušo bērnu uzņemšana pagasta saimē</t>
  </si>
  <si>
    <t xml:space="preserve">Tradicionāls pasākums. </t>
  </si>
  <si>
    <t>Jāņu ielīgošana  - zaļumballe</t>
  </si>
  <si>
    <t>Sezonas atklāšanas balle</t>
  </si>
  <si>
    <t>Atpūtas vakars.</t>
  </si>
  <si>
    <t xml:space="preserve">Senioru dzīves kvalitātes dažādošanai un uzlabošanai. Tradīciju kopas "Draiskās vīgriezes" 10 gadu jubilejas pasākums. </t>
  </si>
  <si>
    <t>Ziemassvētku un Adventes pasākumi - pirmsskolas vecuma bērniem, senioriem un pašdarbniekiem</t>
  </si>
  <si>
    <t>Pasākums un tikšanās ar Ziemassvētku vecīti, koncerti dažādām paaudzēm. LielāS EGLES iedegšana</t>
  </si>
  <si>
    <t xml:space="preserve">Ikgadējais gada noslēguma pasākums ar svētku programmu. </t>
  </si>
  <si>
    <t xml:space="preserve">Pūtēju orķestru tradīciju saglabāšana. </t>
  </si>
  <si>
    <t>Viesmākslinieku koncerts un teātra izrāde</t>
  </si>
  <si>
    <t xml:space="preserve">Profesionālās māklslas pieejamība. </t>
  </si>
  <si>
    <t>Dziedošo senioru kolektīvu sadziedāsanās</t>
  </si>
  <si>
    <t xml:space="preserve">Senioru kolektīvu tradīciju saglabāšana un popularizēšana. </t>
  </si>
  <si>
    <t>10. Muzikantu  saiets "Jādzīvo, lai būtu prieks"</t>
  </si>
  <si>
    <t>Pasākums atcelts finasējuma trūkuma dēļ</t>
  </si>
  <si>
    <t>Koncerts - "Es tev dziedāšu citādi - ar sirdi"</t>
  </si>
  <si>
    <t>novembris</t>
  </si>
  <si>
    <t>februāris, septembris</t>
  </si>
  <si>
    <t>decembris</t>
  </si>
  <si>
    <t>maijs, septembris</t>
  </si>
  <si>
    <t>marts, aprīlis</t>
  </si>
  <si>
    <t>Aija Romancāne</t>
  </si>
  <si>
    <t>Arta Zunde</t>
  </si>
  <si>
    <t>2024.gads</t>
  </si>
  <si>
    <t>Maijs, 2024</t>
  </si>
  <si>
    <t>26. un 27.  10.2024.</t>
  </si>
  <si>
    <t>3. un 4.  08.2024.</t>
  </si>
  <si>
    <t>21.-28.07.2024.</t>
  </si>
  <si>
    <t>29.05.2024.</t>
  </si>
  <si>
    <t>Atalgojums Limbažu novada amatiermākslas kolektīvu deju un koru virsvadītājiem</t>
  </si>
  <si>
    <t>LNKC deleģētie koru un deju kolektīvu virsvadītāji Taiga Ludborž un Ints Teterovskis, nodrošina obligātā repertuāra apguvi, konsultē.</t>
  </si>
  <si>
    <t>Darba kvalitātes pārbaude</t>
  </si>
  <si>
    <t>Limbažu novada vokālo, vokāli instrumentālo, koklētāju un folkloras, tautas mūzikas kolektīvu repertuāra apguves skate</t>
  </si>
  <si>
    <t>Limbažu novada amatierteātru repertuāra apguves skate</t>
  </si>
  <si>
    <t>Limbažu novada iedzīvotāju saliedēšana, vēja rādītājs L801. Vides objektu veidošana sadarbībā ar novada mākslas skolām.</t>
  </si>
  <si>
    <t>3x3 nometne Limbažos</t>
  </si>
  <si>
    <t>Novada prezentēšana, veidojot īpašu koncertu un orientēšanās aktivitātes nodrošināšana Hanzas pilsētā  Limbaži</t>
  </si>
  <si>
    <t>E.Melgaiļa 150 gadei veltīti koru dziedāšanas svētki Vidrižu pagasta Melgaiļos</t>
  </si>
  <si>
    <t xml:space="preserve">Valsts nozīmes kultūras pasākums sadarbībā ar LNKC, piedalās vairāk kā 80 kori no visas Latvijas. Līdzfinansē LNKC  </t>
  </si>
  <si>
    <t>Festivāls notiek kopš 1999. gada. 2024. gadā uzņem Salacgrīva. Piedalās deju kolektīvi sākot no  visas piekrastes. Ar radošu dienas gaitu, KONCERTU un kopīgu balli. Festivāls Salacgrīvā iepriekš bijis 2007.gadā.</t>
  </si>
  <si>
    <t xml:space="preserve">Valsts nozīmes notikums ar aptuveni 100 deju kolektīvu piedalīšanos, sadarbībā ar LNKC. Līdzfinansē LNKC </t>
  </si>
  <si>
    <t>Saskaņā ar LNKC pasākumu plānu un svētku norišu vietas izvēli - norises vieta Salacgrīva, atjaunotā Zvejnieku parka estrāde. Valsts nozīmes notikums. Līdzfinansē LNKC.</t>
  </si>
  <si>
    <t>Izgaismotas nozīmīgas vietas Limbažu novadā, lai veidotu gaismas maršrutu Limbažu novadā (Limbažu vecpilsēta, Limbažu parks, Salacgrīvas pilskalns, Melgaiļa sēta, Baumaņu Kārlis, Skolas parks Alojā…)</t>
  </si>
  <si>
    <t>decembris 2024.</t>
  </si>
  <si>
    <t>Balvas</t>
  </si>
  <si>
    <t>Sporta diena</t>
  </si>
  <si>
    <t>Veselības nedēļa</t>
  </si>
  <si>
    <t>Laura Krogzeme</t>
  </si>
  <si>
    <t>11.11.</t>
  </si>
  <si>
    <t>17.11.</t>
  </si>
  <si>
    <t>janvāris</t>
  </si>
  <si>
    <t>februāris - aprīlis</t>
  </si>
  <si>
    <t>Lāčplēša dienai veltīts piemiņas brīdis</t>
  </si>
  <si>
    <t xml:space="preserve">Kopīgs pasākums ar skolēniem un pagasta iedzīvotājiem pie Pāles pamatskolas, sveču ceļa izveidošana um muzikāls priekšnesums. </t>
  </si>
  <si>
    <t>Svinīgs Valsts svētku pasākums</t>
  </si>
  <si>
    <t>Svinīgs pasākums ar svētku koncertu, kurā uzstājas pašdarbnieki un viesmākslinieki. Novada apbalvojumu un pateicību pasniegšana. Svētku cienasts pagasta iedzīvotājiem. Pēc koncerta balle pie galdiņiem. Svētku noformējums telpām.</t>
  </si>
  <si>
    <t>Pagasta svētki</t>
  </si>
  <si>
    <t xml:space="preserve">Pasākums visas dienas garumā ar dažādām atrakcijām, radošajām darbnīcām, sporta aktivitātēm un kultūras pasākumiem. Aktivitāšu dalībnieku apbalvošana, svētku koncerts ar pašdarbnieku un viesmākslinieku uzstāšanos. Pasākuma noslēgumā zaļumballe. </t>
  </si>
  <si>
    <t>Tradicionāls pasākums ar svētku koncertu un kilektīvu piedalīšanos</t>
  </si>
  <si>
    <t xml:space="preserve">Adventes koncerts, kurā piedalās kultūras nama pašdarbības kolektīvi un mākslinieki. </t>
  </si>
  <si>
    <t>Pāles pagastā dzimušo mazuļu uzņemšana pagasta saimē</t>
  </si>
  <si>
    <t>Pasākums mazuļu ģimenēm ar koncertu. Pasniedz piemiņas dāvanu katrai ģimenei.</t>
  </si>
  <si>
    <t>Ziemassvētku pasākums un egles iedegšana</t>
  </si>
  <si>
    <t xml:space="preserve">Tikšanās ar Ziemassvētku vecīti un egles iedegšana. </t>
  </si>
  <si>
    <t>Lieldienu aktivitātes</t>
  </si>
  <si>
    <t xml:space="preserve">Dažādas Lieldienu  aktivitātes un tikšanās ar Lieldienu Zaķi. </t>
  </si>
  <si>
    <t>Ikgadējs sezonas noslēguma koncerts.</t>
  </si>
  <si>
    <t>Tradicionālais Masku karnevāls ar balli, pasākuma vadīšanu un atrakcijām. Labāko un interesantāko masku apbalvošana.</t>
  </si>
  <si>
    <t>Represēto pemiņas brīdis</t>
  </si>
  <si>
    <t>Ziedu un svečīšu nolikšana pie piemiņas akmens</t>
  </si>
  <si>
    <t xml:space="preserve">Tradicionālais pasākums ģimenenēm </t>
  </si>
  <si>
    <t xml:space="preserve">Pasākums ģimenēm ar koncertu. </t>
  </si>
  <si>
    <t>Septembris</t>
  </si>
  <si>
    <t>01.01.2022-1.05.2022</t>
  </si>
  <si>
    <t>01.06.2022-1.09.2022</t>
  </si>
  <si>
    <t>Gada periodā</t>
  </si>
  <si>
    <t xml:space="preserve">Janvāris </t>
  </si>
  <si>
    <t xml:space="preserve"> Ikgadējs pasākums. Šis ir vecākais veterānu turnīrs Latvijā - 27 gads. Pasaulē futbols ir populārākā sporta spēle, tādēļ arī šim turnīram dlībnieki piesakā jau uzreiz pēc notikušā turnīra. Starptautisks turnīrs.</t>
  </si>
  <si>
    <t>Tautas sporta popularizēšanai.Šogad pasākums notiks 6 reizi un tas jau guvis lielu atsaucību un popularitāti profesionālo sportistu un entuziastu vidū.</t>
  </si>
  <si>
    <t xml:space="preserve">Olimpiskā diena </t>
  </si>
  <si>
    <t>LOK maija nogalē rīko Olimpisko dienu.  Šajā dienā katru gadu pastiprināti tiek  pievērsta uzmanība kādam no Olimpiskajiem sporta veidiem. Šajā pasākumā tiek iesaistīti gan Salacgrīvas vsk. skolēni, gan PII "Vilnītis" bērni, gan Liepupes pamatskola.</t>
  </si>
  <si>
    <t>Salacgrīvas kauss  airēšanā</t>
  </si>
  <si>
    <t>Ikkgadēja kausa izcīņa. Jau 25 gadu</t>
  </si>
  <si>
    <t>Ikgadējs pasākums. Nu jau 7 gadus tiek rīkots šis pasākums, kurā piedalās  Salacgrīvas vsk. Liepupes pamatskolas skolēni kā arī šo pilsētu iedzīvotāji. Pasākums notiek pilsētas ielās, kas raisa cilvēkos prieku gan piedaloties tajā, gan vērojot no malas.</t>
  </si>
  <si>
    <t>Janvāris-maijs.  Turnīrs ilgs 5.mēnešus,kur katrs dalībnieks sev vēlamā laikā varēs izspēlēt savu kārtu. Arī labs brīvā laika pavadīšanas veids.</t>
  </si>
  <si>
    <t xml:space="preserve"> Ikgadējs pasākums. Visas vasaras garumā tenisa korti tiek noslogoti ar šo pasākumu. Arī teniss ir pietiekoši populārs sporta veids, kas Salacgrīvas un tās tuvākās un tālākās apkārtnes iedzīvotājos ir guvis popularitāti.</t>
  </si>
  <si>
    <t>Dambretes čempionāti Liepupē</t>
  </si>
  <si>
    <t>Tradicionāls pasākums</t>
  </si>
  <si>
    <t>Sabīne Stūre</t>
  </si>
  <si>
    <t>Februāris- Aprīlis</t>
  </si>
  <si>
    <t>Rudens (oktobris-decembris)</t>
  </si>
  <si>
    <t>Maijs vai Septembris (norises laiks atkarīgs no LTRK)</t>
  </si>
  <si>
    <t>Marta beigas/aprīļa sākums</t>
  </si>
  <si>
    <t>Periodiski visu gadu</t>
  </si>
  <si>
    <t>Biznesa izmēģinājumu laboratorijas mērķis - organizēt apmācību ciklu jaunajiem uzņēmējiem ar mērķi sagatavoties Biznesa ideju konkursam uzņēmējdarbības uzsākšanai, kā arī biznesa modeļa sagatavošanai.</t>
  </si>
  <si>
    <t>Limbažu novada Uzņēmēju diena</t>
  </si>
  <si>
    <t>Tradicionālā novada uzņēmēju godināšana par ieguldījumiem novada attīstībā, izvērtējot atbilstoši nolikumā noteiktajiem kritērijiem. Izstādes - tirdziņa organizēšana, pulcējot novada uzņēmējus, skolēnu mācību uzņēmums un viesus. Kultūras pasākuma un citu aktivitāšu baudīšana. Dienas noslēgumā uzņēmēju balle ar Gada uzņēmējs apbalvošanas ceremoniju.</t>
  </si>
  <si>
    <t>1 telts- tūrisms; 1 telts- uzņēmējdarbības centri; 1 telts- radīts piejūrā ar novada produkciju</t>
  </si>
  <si>
    <t xml:space="preserve">Kartin` tirdzins </t>
  </si>
  <si>
    <t>Dalības maksas no tirgotājiem</t>
  </si>
  <si>
    <t>Kartin` tirdzins ir sēklu, dārza instrumentu un citu saistītu produktu tirgus, kura laikā norisinās arī seminārs/i par dažādu augu audzēšanu, pieredzes stāstiem, sadarbības iespējām u.tml. Tidziņa laikā var tikt orgnanizētas radošās darbnīcas; konkursi; koncerts, kura pavadījumā notiek tirdziņš un citas aktivitātes. Kartin` tirdzins ir kartupeļu sezonas atklāšanas pasākums, kuram rudenī seko kartupeļu sezonas noslēguma pasākumus Kartupeļu svētki Aloja, ko organizē Alojas kultūras nams.</t>
  </si>
  <si>
    <t>Mazbudžeta pasākumi</t>
  </si>
  <si>
    <t>Dalības maksas no dalībniekiem</t>
  </si>
  <si>
    <t>Meistarklases, radošās darbnīcas (arī sadarbībā ar uzņēmējiem), semināri, koncerti, izstādes, tematiskie svētku pasākumi-sarīkojumi. Pasākumi, gan uzņēmējiem, gan iedzīvotājiem.</t>
  </si>
  <si>
    <t>Pieaugums 8865 eur</t>
  </si>
  <si>
    <t>Salacgrīvas uzņēmējdarbības atbalsta centrs BĀKA</t>
  </si>
  <si>
    <t>Elīna Lilenblate</t>
  </si>
  <si>
    <t>Oktobris (datums tiks precizēts 2024. gada vasaras sākumā)</t>
  </si>
  <si>
    <t>Uzņēmēju kvartāls</t>
  </si>
  <si>
    <t xml:space="preserve">Novada aktivitāte. Limbažu novada uzņēmēju tirgus.Pasākums, kurā kopā pulcējas uzņēmēji no visa novada, lai veicinātu savstarpējo sadarbību, runātu par uzņēmējdarbības vides un tās attīstības jautājumiem, dalītos viedokļos par uzņēmējdarbībā aktuālām tēmām, gūtu jaunu pieredzi, kontaktus, idejas un motivāciju, iepazītos ar citu uzņēmēju pieredzes un veiksmes stāstiem. </t>
  </si>
  <si>
    <t>Meistarklases, radošās darbnīcas (arī sadarbībā ar uzņēmējiem), semināri, sarunu cikls “Spēka sarunas”, apmācības, mūžizglītības aktivitātes un citi pasākumi vietējo iedzīvotāju kopienai.</t>
  </si>
  <si>
    <t>Iepriekš netika plānots atsevišķi, taču tika organizēts. Iespējams organizēt dalībnieku līdzmaksājumus.</t>
  </si>
  <si>
    <t>Kristiāna Kauliņa</t>
  </si>
  <si>
    <t>31.03.2024. (Pirmās Lieldienas)</t>
  </si>
  <si>
    <t>Nēģu diena Salacgrīvā un Svētciemā tiek svinēta jau no 2008. gada.  Nēģu diena ir diena, kad mēs godinām šo seno amata prasmi, amatu meistarus un pašu nēģi. Nēģu diena ir diena, kad interesenti tiek aicināti uz Salacgrīvu un Svētciemu, lai nobaudītu nēģu zupu, cptus nēģus un tiktos ar nēģu zvejas amata meistariem.</t>
  </si>
  <si>
    <t xml:space="preserve">"Pakaļdzīšanās Lieldienām" Salacgrīvā un tās apkārtnē jau ir kā tradicionālais pasākums, ko rīko tūrisma informācijas centrs. Pasākums tiek organizēts sadarbībā ar Limbažu novada uzņēmējiem. </t>
  </si>
  <si>
    <t>Pasākums Aidā Salacā tiek rīkots ar mērķi atklāt laivošanas sezonas sākumu Salacas upē. Pasākums tiek rīkots sadarbojoties ar laivošanas nomām, kas nodrošina dalībniekiem bezmaksas laivas izmantošanu pasākuma ietvaros.  Lai nodrošinātu pasākuma norisi, nepieciešams pirmajiem finišējušajiem sarūpēt nelielas dāvaniņas un pēc laivu brauciena tos palutināt ar siltu zupu un uzkodām</t>
  </si>
  <si>
    <t>Inese Timermane</t>
  </si>
  <si>
    <t>marts- oktobris</t>
  </si>
  <si>
    <t>Pārgājienu cikls “Kultūras mantojums Staiceles un Alojas apkārtnē”</t>
  </si>
  <si>
    <t xml:space="preserve">Plānoju 5 pārgājienus  Alojas apvievienības teritorijā (pa Sauszemi un arī purvā), lai iepazītu daudzveidīgo dabas un kultūras mantojumu, tā objektus. Finansējums nepieciešams, lai piesaistītu lektorus un purva kurpju nomai </t>
  </si>
  <si>
    <t>Pieaugums 130 eur</t>
  </si>
  <si>
    <t>Ilze Millere</t>
  </si>
  <si>
    <t>Maijs- Decembris</t>
  </si>
  <si>
    <t>22.-25.06.2023., Toruna, Polija</t>
  </si>
  <si>
    <t>Peoniju svētki Burtnieku kvartālā, kas kopš 2021. gada pulcina peoniju audzētājus un apmeklētājus- izstāde, lekcijas, dārzu apmeklējumi, u.c. aktivitātes.</t>
  </si>
  <si>
    <t>Ar tirdzniecību un viduslaikiem saistītas meistarklases, tematiski notikumi. “Medus diena” (jūlijs), Ziemassvētku tirdziņš (decembris)</t>
  </si>
  <si>
    <t>Ikgadējā dalība Starptautiskajās Hanzas dienās</t>
  </si>
  <si>
    <t>Ikgadējā dalība Starptautiskajās Hanzas dienās, kas tradicionāli notiek 4 dienas kādā no bijušās Hanzas Savienības pilsētām- oficiālā delegācija, sabiedriskās attiecības, tūrisms, uzņēmējdarbība, jaunieši, kultūras grupas. Dalība Hanzas tirgū, kurā piedalās tūrisma informācijas centrs ar tūrisma piedāvājumu, darbnīcas, meistarklases- atkarībā no norises vietas ar plašāku pārstāvību vai kompaktā versijā. Summā~ izmaksas tirgus grupa, oficiālā delegācija- kopā ~ 6-7 personas- dalības maksa tirgū, semināros, komandējuma izmaksas, noformējums prezentāciju teltij un materiālu izmaksas, transports, naktsmītnes, reprezentācijas materiāli.</t>
  </si>
  <si>
    <t>Ziemassvētku- Jaunā gada akcija  ( kāds vienojošs elements) Limbažu novadā- kopīgs uzsaukums, iedzīvotāju, uzņēmēju un iestāžu iesaiste, skatāmo objektu maršruta izveide virtuāli,        Krāmu tirgus Burtnieku kvartālā,         Mājas kafejnīcu dienas - 2021. gadā aizsākta VisLatvijas "Lauku ceļotājs" un LIAA Tūrisma departaments akcija, kur reklāmas izdevumi segti no projekta finansējuma. 2022. gadā pēc sekmīgas realizācijas, paredzēts turpināt- vietējo koordināciju veica novada TIC speciālisti. Izmaksas 2022.-2023.  gadā pieejamā finansējuma ietvaros-  izmantojot tikai soci tīklus, mājas lapas, preses relīzes. 2024.gadā papildus publicitātes izdevumi,         Semināri, meistarklases, pasākumi Uzņēmējdarbības atbalsta centrā “Hanza”, Burtnieku kvartālā</t>
  </si>
  <si>
    <t>Publisko ūdeņu apsaimniekošanas nodaļa Alda</t>
  </si>
  <si>
    <t>Jānis Remess</t>
  </si>
  <si>
    <t>Maijs-oktobris.</t>
  </si>
  <si>
    <t>03.08.24.</t>
  </si>
  <si>
    <t>Janvāris -marts. Atkarībā no laikapstākļiem</t>
  </si>
  <si>
    <t>04.200</t>
  </si>
  <si>
    <t>Limbažu novada sudraba ceļojošais ALDA kauss spiningošanā.</t>
  </si>
  <si>
    <t>Alda kauss notiek no 2010. gada. popularizējot novada ezerus un aktīvo atpūtu.</t>
  </si>
  <si>
    <t>Limbažu novada auto-foto orientēšanās sacensības</t>
  </si>
  <si>
    <t>Sacesību mērķis iepazīstināt un popularizēt dalībniekus ar Limbažu novada dažādiem objektiem un popularizēt novada uzņēmējus. No dalību maksas paredzēts veikt kādu labo darbu ,piemēram, 2021. gadā visā Limbažu novadā tika iestādītas dekoratīvie ķirši.</t>
  </si>
  <si>
    <t>Nakts orientēšanās Limbažos</t>
  </si>
  <si>
    <t>Limbažu pilsētas svētku makšķerēšana</t>
  </si>
  <si>
    <t>Katru gadu Limbažu pilsētas svētku ietvaros notiek makšķerēšanas sacensības.</t>
  </si>
  <si>
    <t>Limbažu novada jauniešu turnīrs hokejā</t>
  </si>
  <si>
    <t>Zilā karoga pacelšana</t>
  </si>
  <si>
    <t>Limbažu Lielezera Zilā karoga pacelšanas pasākums.</t>
  </si>
  <si>
    <t>Limbažu Lielezera izaicinājums</t>
  </si>
  <si>
    <t>Popularizēt Limbažu Lielezera pludmales sporta aktivitātes.</t>
  </si>
  <si>
    <t xml:space="preserve">Limbažu novada sudraba ceļojošais Sudraba kauss zolītē
</t>
  </si>
  <si>
    <t xml:space="preserve">Limbažu Mazezera izgaismošana </t>
  </si>
  <si>
    <t>Par godu Latvijas dzimšanas  dienai, iesaistot Novada iedzīvotājus,tiek izgaismots  Limbažu Mazezera krasts Latvijas kontūrā ar svecēm</t>
  </si>
  <si>
    <t>4901</t>
  </si>
  <si>
    <t>Limbažu novada sudraba ceļojošais ALDA kauss spiningošanā</t>
  </si>
  <si>
    <t>4902</t>
  </si>
  <si>
    <t>Limbažu Lielezera ziemas festivāls</t>
  </si>
  <si>
    <t>4907</t>
  </si>
  <si>
    <t>Limbažu pilsētas svētku makšķerēšanas sacensības</t>
  </si>
  <si>
    <t>4903</t>
  </si>
  <si>
    <t>Limbažu novada Auto foto orientēšanās sacensības</t>
  </si>
  <si>
    <t>4905</t>
  </si>
  <si>
    <t>4908</t>
  </si>
  <si>
    <t>4909</t>
  </si>
  <si>
    <t>4910</t>
  </si>
  <si>
    <t>4911</t>
  </si>
  <si>
    <t>Limbažu novada ceļojošais Sudraba kauss zolītē</t>
  </si>
  <si>
    <t>4912</t>
  </si>
  <si>
    <t>Limbažu Mazezera izgaismošana</t>
  </si>
  <si>
    <t>Limbažu novada pašvaldības aģentūra “LAUTA”</t>
  </si>
  <si>
    <t>Ausma Eglīte</t>
  </si>
  <si>
    <t>Vigo Zaļaiskalns</t>
  </si>
  <si>
    <t>17.08.2024</t>
  </si>
  <si>
    <t>16.11.2024</t>
  </si>
  <si>
    <t>13.12.2024</t>
  </si>
  <si>
    <t>01.04.2024</t>
  </si>
  <si>
    <t>16.02.2024</t>
  </si>
  <si>
    <t>01.06.2024</t>
  </si>
  <si>
    <t>21.06.2024</t>
  </si>
  <si>
    <t>Tradicionālais kultūras pasākums</t>
  </si>
  <si>
    <t>Valentīndienas pasākums</t>
  </si>
  <si>
    <t>Izklaidējošs pasākums Umurgas pagasta iedzīvotājiem</t>
  </si>
  <si>
    <t>Umurgas jaundzimušo uzņemšana</t>
  </si>
  <si>
    <t>Umurgas pagasta pārvaldes pasākums, sadarbībā ar Umurgas kultūras namu.</t>
  </si>
  <si>
    <t>Saulgriežu pasākums</t>
  </si>
  <si>
    <t>Iveta Depere-Ābele</t>
  </si>
  <si>
    <t>06.07.</t>
  </si>
  <si>
    <t>04.05.</t>
  </si>
  <si>
    <t>22.06.</t>
  </si>
  <si>
    <t>15.11.</t>
  </si>
  <si>
    <t>28.03.</t>
  </si>
  <si>
    <t>21.12.</t>
  </si>
  <si>
    <t>28.12.</t>
  </si>
  <si>
    <t>03.05.</t>
  </si>
  <si>
    <t>21.09.</t>
  </si>
  <si>
    <t>01.04.</t>
  </si>
  <si>
    <t>Pagasta iedzīvotāju saliedēšana,sporta aktivitāšu rosināšana,jaundzimušo sveikšana. Pie esošajām izmaksām vairs nav iespējams sarīkot visam pagastam pasākumu par summām, kuras bija aktuālas pērn.</t>
  </si>
  <si>
    <t>Latvijas Republikas proklamēšanas diena</t>
  </si>
  <si>
    <t>Patriotisma audzināšana, uzturēšana, atzinības rakstu,pateicību pasniegšana.</t>
  </si>
  <si>
    <t>Ielīgošana Limbažu pagastā</t>
  </si>
  <si>
    <t>Gadskārtu tradīcija. Pagasta iedzīvotāju saliedēšana,tradīciju ievērošana.</t>
  </si>
  <si>
    <t>Patriotisma uzturēšana,vēstures saglabāšana.</t>
  </si>
  <si>
    <t>Lieldienu sarīkojums</t>
  </si>
  <si>
    <t>Gadskārtu trarošanadīciju saglabāšana</t>
  </si>
  <si>
    <t>Ziemassvētku sarīkojums senioriem</t>
  </si>
  <si>
    <t>Senioru saliedēšanas pasākums,tautas tradīciju ievērošana.</t>
  </si>
  <si>
    <t>Cieņas izrādīšana mātēm,sievietēm.</t>
  </si>
  <si>
    <t>Tikšanās ar iedvesmojošu personību</t>
  </si>
  <si>
    <t>zklaidējošs, iedvesmojošs pasākums</t>
  </si>
  <si>
    <t>Lielā talka</t>
  </si>
  <si>
    <t>Apkārtnes sakopšana, jaunu dabas objektu veidošana. Koku stādīšana.</t>
  </si>
  <si>
    <t>Senioru draudzīgo saišu veidošana. Cieši iedibinata tradīcija</t>
  </si>
  <si>
    <t>Valentīndienas balle</t>
  </si>
  <si>
    <t>Pieaugums 40 eur</t>
  </si>
  <si>
    <t>Hedviga Inese Podziņa</t>
  </si>
  <si>
    <t>Kristaps Močāns</t>
  </si>
  <si>
    <t>Dzimtsarakstu nodaļa</t>
  </si>
  <si>
    <t>Pārcelts uz Kultūras pārvaldi</t>
  </si>
  <si>
    <t>20 000 eur Limbažu Kultūras namam</t>
  </si>
  <si>
    <t>8212</t>
  </si>
  <si>
    <t>Limbažu teātra māja</t>
  </si>
  <si>
    <t>42110</t>
  </si>
  <si>
    <t>Starptautiskais teātra festivāls "Spēlesprieks"</t>
  </si>
  <si>
    <t>8314</t>
  </si>
  <si>
    <t>Ķirbižu vides izglītības centrs</t>
  </si>
  <si>
    <t>86</t>
  </si>
  <si>
    <t>Sabiedrisko attiecību nodaļa</t>
  </si>
  <si>
    <t>08.600</t>
  </si>
  <si>
    <t>4480</t>
  </si>
  <si>
    <t>Ideju konkurss "Kādam būt Limbažu novada jaunajam ģērbonim"</t>
  </si>
  <si>
    <t>26.10.2024.</t>
  </si>
  <si>
    <t>2x mēnesī</t>
  </si>
  <si>
    <t>Latvijas mēroga pasākums, kurā piedalāmis 8.gadu sadarbībā ar Latvijas Piļu un Muižu Asociāciju</t>
  </si>
  <si>
    <t>Latvijas mēroga pasķums sadarbībā ar Latvijas Piļu un Muižu asociāciju</t>
  </si>
  <si>
    <t>Limbažu novda mēroga pasākums sadarbībā ar limbažu fondu. Tradicionāls pasākums, kas notiks 8.gadu</t>
  </si>
  <si>
    <t>Radošās darbnīcas, izglītojošas tikšanās, jaunu izstāžu veidošana</t>
  </si>
  <si>
    <t>Raradošas aktitātes, izglītojošas tikšanās - sarunas /rakstnieki, dzejnieki, aktieri, u.c./dažādiem vecumiem un interešu grupām 2x mēnesī</t>
  </si>
  <si>
    <t>Ģimenes diena</t>
  </si>
  <si>
    <t>Ziemas volejbola kauss</t>
  </si>
  <si>
    <t>Brīvzemnieku pagasta kopienas centrs /sports/</t>
  </si>
  <si>
    <t>Stefānija Sandra Kalniņa</t>
  </si>
  <si>
    <t>Ināra Blūma</t>
  </si>
  <si>
    <t>Pieaugums 3105 eur</t>
  </si>
  <si>
    <t>Olimpiskais centrs "Limbaži"</t>
  </si>
  <si>
    <t>Baiba Martinsone</t>
  </si>
  <si>
    <t>janvāris - aprīlis</t>
  </si>
  <si>
    <t>janvāris - maijs</t>
  </si>
  <si>
    <t>februāris</t>
  </si>
  <si>
    <t>jūnijs - augusts</t>
  </si>
  <si>
    <t>jūnijs - septembris</t>
  </si>
  <si>
    <t>jūnijs/ jūlijs</t>
  </si>
  <si>
    <t>oktobris - decembris</t>
  </si>
  <si>
    <t>novembris/ decembris</t>
  </si>
  <si>
    <t>janvāris - decembris</t>
  </si>
  <si>
    <t>Olimpiskā centra "Limbaži" čempionāts futbolā 5:5</t>
  </si>
  <si>
    <t xml:space="preserve">Popularizēt sporta veidu, noskaidrot labākās komandas. Iesaistīt iedzīvotājus fiziskās aktivitātēs. </t>
  </si>
  <si>
    <t>Olimpiskā centra "Limbaži" čempionāts volejbolā</t>
  </si>
  <si>
    <t>Olimpiskā centra "Limbaži" čempionāts basketbolā</t>
  </si>
  <si>
    <t>Olimpiskā centra "Limbaži" čempionāta basketbolā "Zvaigžņu spēle"</t>
  </si>
  <si>
    <t>Popularizēt basketbolu jauno basketbolistu (pēctecība) un iedzīvotāju vidū. Atzīmēt labāko basketbolistu sniegumu.</t>
  </si>
  <si>
    <t>"Olimpiskā diena" 2024</t>
  </si>
  <si>
    <t xml:space="preserve">Iesaistīt fiziskās aktivitātēs un popularizēt sportu pirmsskolas un skolas vecuma bērnu vidū. </t>
  </si>
  <si>
    <t>Limbažu novada Ģimeņu sporta diena "Mammu, tēti-sportosim!"</t>
  </si>
  <si>
    <t>Popularizēt ģimeniskās vērtības, kopā ar ģimeni aktīvi, saturīgi pavadīt laiku.</t>
  </si>
  <si>
    <t>Starptautiskās sacensības smaiļošanā un kanoe airēšanā "Sudraba airi"</t>
  </si>
  <si>
    <t>Olimpiskā sporta veida popularizēšana Limbažos.</t>
  </si>
  <si>
    <t>"Lielezera open" pludmales volejbolā</t>
  </si>
  <si>
    <t>Olimpiskā centra "Limbaži" čempionāts basketbolā 3x3</t>
  </si>
  <si>
    <t xml:space="preserve">OC "Limbaži" sacensības smaiļošanā un kanoe airēšanā           </t>
  </si>
  <si>
    <t>Iespēja mazajiem airētājiem piedalīties sacensībās ar starta sistēmu</t>
  </si>
  <si>
    <t xml:space="preserve">Olimpiskā centra "Limbaži" čempionāts futbolā 7:7                         </t>
  </si>
  <si>
    <t xml:space="preserve">Pludmales volejbola turnīrs "Tēvi un dēli" </t>
  </si>
  <si>
    <t xml:space="preserve">Popularizēt ģimeniskās vērtības, kopā ar ģimeni aktīvi pavadīt laiku. </t>
  </si>
  <si>
    <t>"Rudens skrējiens"</t>
  </si>
  <si>
    <t>Skriešanas popularizēšana.</t>
  </si>
  <si>
    <t>"Eiropas Sporta nedēļa" 2024</t>
  </si>
  <si>
    <t>Iesaistīt iedzīvotājus fiziskās aktivitātēs. Pasākumi pirmsskolas vecuma bērniem.</t>
  </si>
  <si>
    <t>Latvijas Veselības un sporta nedēļa 2024 (Move Week)</t>
  </si>
  <si>
    <t>Iesaistīt iedzīvotājus fiziskās aktivitātēs.</t>
  </si>
  <si>
    <t>OC "Limbaži" čempionāts florbolā</t>
  </si>
  <si>
    <t xml:space="preserve">"Limbažu novada Sporta laureāts" </t>
  </si>
  <si>
    <t>Sportistu, komandu, treneru, atbalstītāju atzīmēšana</t>
  </si>
  <si>
    <t>Biedru naudas federācijās</t>
  </si>
  <si>
    <t xml:space="preserve">Auto-foto orientēšanās </t>
  </si>
  <si>
    <t>Veicināt prasmi sadarboties aktīvi pavadot brīvo laiku</t>
  </si>
  <si>
    <t>4110</t>
  </si>
  <si>
    <t>Veselības nedēļas pasākumi</t>
  </si>
  <si>
    <t>4119</t>
  </si>
  <si>
    <t>Eiropas sporta nedēļa</t>
  </si>
  <si>
    <t>4164</t>
  </si>
  <si>
    <t>4165</t>
  </si>
  <si>
    <t>4166</t>
  </si>
  <si>
    <t>4167</t>
  </si>
  <si>
    <t>Olimpiskā centra "Limbaži" čempionāts basketbolā "Zvaigžņu spēle"</t>
  </si>
  <si>
    <t>4168</t>
  </si>
  <si>
    <t>Vidzemes jaukto cīņu čempionāts</t>
  </si>
  <si>
    <t>4169</t>
  </si>
  <si>
    <t>Sporta festivāls novada iestāžu darbiniekiem/pasākumi, izaicinājumi (2023.)</t>
  </si>
  <si>
    <t>4170</t>
  </si>
  <si>
    <t>Ģimenes sporta diena "Mammu, tēti - sportozim !"</t>
  </si>
  <si>
    <t>4172</t>
  </si>
  <si>
    <t>4173</t>
  </si>
  <si>
    <t>4174</t>
  </si>
  <si>
    <t>Olimpiskā centra "Limbaži" čempionāts basketbolā 3*3</t>
  </si>
  <si>
    <t>4175</t>
  </si>
  <si>
    <t>OC "Limbaži"/Barona Optikas kauss smaiļošanā un kanoe airēšanā</t>
  </si>
  <si>
    <t>4176</t>
  </si>
  <si>
    <t>Olimpiskā centra "Limbaži" čempionāts futbolā 7:7</t>
  </si>
  <si>
    <t>4177</t>
  </si>
  <si>
    <t>Pludmales volejbola turnīrs</t>
  </si>
  <si>
    <t>4178</t>
  </si>
  <si>
    <t>Skrējiens "Apkārt Lielezeram"</t>
  </si>
  <si>
    <t>4179</t>
  </si>
  <si>
    <t>Olimpiskā centra "Limbaži" čempionāts florbolā</t>
  </si>
  <si>
    <t>4180</t>
  </si>
  <si>
    <t>Limbažu novada sporta laureāts</t>
  </si>
  <si>
    <t>4199</t>
  </si>
  <si>
    <t>Biedru naudas, licences federācijās</t>
  </si>
  <si>
    <t>KOPĀ</t>
  </si>
  <si>
    <t>27.07.2024.</t>
  </si>
  <si>
    <t>19.10.2024.</t>
  </si>
  <si>
    <t>22.12.2024.</t>
  </si>
  <si>
    <t>janv.-maijs</t>
  </si>
  <si>
    <t>25.03.2025.</t>
  </si>
  <si>
    <t>janv.-dec.</t>
  </si>
  <si>
    <t>marts-aprīlis</t>
  </si>
  <si>
    <t>janvāris-novembris</t>
  </si>
  <si>
    <t>LV svētki</t>
  </si>
  <si>
    <t>koncerts, cienasts, ziedi</t>
  </si>
  <si>
    <t>koncerts, atrakcijas, balvas, apskaņošana</t>
  </si>
  <si>
    <t>apskaņošana, ziedi, noformējums, mūzika, foto</t>
  </si>
  <si>
    <t>Profesionālā teātra izrāde</t>
  </si>
  <si>
    <t>izrāde</t>
  </si>
  <si>
    <t>Parka sezonas atklāšana</t>
  </si>
  <si>
    <t xml:space="preserve">aktivitātes bērniem, piepūšamās atrakcijas, mūzika, apskaņošana, </t>
  </si>
  <si>
    <t>koncerts, materiāli atrakcijām bērniem</t>
  </si>
  <si>
    <t>Jāņi</t>
  </si>
  <si>
    <t>koncerts, cienasts</t>
  </si>
  <si>
    <t>Pirmsskolas bērnu eglīte</t>
  </si>
  <si>
    <t>uzvedums</t>
  </si>
  <si>
    <t>Senioru eglīte</t>
  </si>
  <si>
    <t>apskaņošana, noformējums</t>
  </si>
  <si>
    <t>cienasts, apskaņošana, foto</t>
  </si>
  <si>
    <t>Plenērs</t>
  </si>
  <si>
    <t xml:space="preserve">materiāli </t>
  </si>
  <si>
    <t>mūzika, apskaņošana</t>
  </si>
  <si>
    <t>skaņošana, cienasts</t>
  </si>
  <si>
    <t>Erudīcijas spēles Prāta mežģis 2024.(4 kārtas)</t>
  </si>
  <si>
    <t>Lāčplēša dienas pasākumi Ozolmuižā, Puikulē</t>
  </si>
  <si>
    <t>sveces, lāpas</t>
  </si>
  <si>
    <t>materiāli noformējumam, sveces</t>
  </si>
  <si>
    <t>materiāli</t>
  </si>
  <si>
    <t>piparkūkas, gaismas</t>
  </si>
  <si>
    <t>pasākums Kāzu štelles</t>
  </si>
  <si>
    <t>koncerts, apskaņošana, ziedi</t>
  </si>
  <si>
    <t>Z. Jirgensone</t>
  </si>
  <si>
    <t>septembris-maijs</t>
  </si>
  <si>
    <t>decembris, aprīlis</t>
  </si>
  <si>
    <t>Inga Indriksone</t>
  </si>
  <si>
    <t>Dzejas dienas. Iedzīvotāju interese par dzeju uzturēšanu.</t>
  </si>
  <si>
    <t>Dzejas dienas pasākums pagastā.</t>
  </si>
  <si>
    <t>Tikšanās ar radošām personībāmKlātienes tikšanās .</t>
  </si>
  <si>
    <t>Bibliotēkas gada noslēguma pasākums, čaklāko lasītāju sveikšana.</t>
  </si>
  <si>
    <t>Projekts "Grāmatu starts".Lasītprasmes, analizēšanas attīstīšana un pilnveide</t>
  </si>
  <si>
    <t>Turpināt radīt interesi par grāmatām un bibliotēku.</t>
  </si>
  <si>
    <t>Lasītprasmes, analizēšanas attīstīšana un pilnveide</t>
  </si>
  <si>
    <t>Radīt interesi par grāmatām un bibliotēku radoši darbojoties.</t>
  </si>
  <si>
    <t>Projekts "Bērnu, jauniešu un vecāku žūrija". Iepazīšanās ar aunākajām grāmatām.</t>
  </si>
  <si>
    <t>Noslēguma pasākums.</t>
  </si>
  <si>
    <t>Radošās darbnīcas. Latvisko tradīciju izzināšana.</t>
  </si>
  <si>
    <t>Mācīties veidot dekorus, rotājumus, apsveikumus.</t>
  </si>
  <si>
    <t>Vienkāršs pasākums, tirdziņi, amatierkolektīvi.</t>
  </si>
  <si>
    <t>No ieņēmumiem primāri nosegt pašvaldības līdzfinansējumu</t>
  </si>
  <si>
    <t>Atstāj pieaugumu</t>
  </si>
  <si>
    <t>Pielikti 800 eur no Alojas bibl.</t>
  </si>
  <si>
    <t>Palielina pašv.fin.līdz 5000eur</t>
  </si>
  <si>
    <t>Gimeņu sporta diena</t>
  </si>
  <si>
    <t>Muzikāla izrāde "Leo.Pēdējā bohēma"(dāvana Limbažiem 800)</t>
  </si>
  <si>
    <t>Pieaugums 2915 eur</t>
  </si>
  <si>
    <t>Samazināts par 1000</t>
  </si>
  <si>
    <t>Finansējums no 50 EUR uz 15 EUR</t>
  </si>
  <si>
    <t>Noņemts finansējums 50 EUR</t>
  </si>
  <si>
    <t>Finansējums no 2200 EUR uz 1980 EUR</t>
  </si>
  <si>
    <t>Finansējums no 400 EUR uz 300 EUR</t>
  </si>
  <si>
    <t>Finansējums plānotie ieņēmumi 150 EUR, plānotie izdevumi 3000 EUR izņemti</t>
  </si>
  <si>
    <t>No 1800 EUR uz 1470 EUR</t>
  </si>
  <si>
    <t>No 3000 EUR uz 2800 EUR</t>
  </si>
  <si>
    <t>No 150 EUR uz 100 EUR</t>
  </si>
  <si>
    <t>No 200 EUR uz 100 EUR</t>
  </si>
  <si>
    <t>No 50 EUR uz 20 EUR</t>
  </si>
  <si>
    <t>No 300 EUR uz 200 EUR</t>
  </si>
  <si>
    <t>No 1500 EUR uz 1400 EUR</t>
  </si>
  <si>
    <t>No 400 EUR uz 200 EUR</t>
  </si>
  <si>
    <t>No 200 EUR uz 150 EUR</t>
  </si>
  <si>
    <t>No 1000 EUR uz 900 EUR</t>
  </si>
  <si>
    <t>No 200 EUR uz 164 EUR</t>
  </si>
  <si>
    <t>No 1000 EUR uz 950 EUR</t>
  </si>
  <si>
    <t>No 150 EUR uz 80 EUR</t>
  </si>
  <si>
    <t>No 150 EUR uz 75 EUR</t>
  </si>
  <si>
    <t>No 300 EUR uz 170 EUR</t>
  </si>
  <si>
    <t>Apstiprināts</t>
  </si>
  <si>
    <t>No 300 EUR uz 276 EUR</t>
  </si>
  <si>
    <t>No 2000 EUR uz 1400 EUR</t>
  </si>
  <si>
    <t>No 800 EUR 680 EUR</t>
  </si>
  <si>
    <t>No 394 EUR uz 355 EUR</t>
  </si>
  <si>
    <t>No 250 EUR uz 50 EUR</t>
  </si>
  <si>
    <t>Izņemts finansējums</t>
  </si>
  <si>
    <t>No 730 EUR uz 650 EUR</t>
  </si>
  <si>
    <t>No 800 EUR uz 600 EUR</t>
  </si>
  <si>
    <t>No 2950 EUR uz 2550 EUR</t>
  </si>
  <si>
    <t>No 1200 EUR uz 1095 EUR</t>
  </si>
  <si>
    <t>no 100 EUR uz 50 EUR</t>
  </si>
  <si>
    <t>Izrunājām necelt bāzes budžetu</t>
  </si>
  <si>
    <t>No 100 EUR uz 0 EUR</t>
  </si>
  <si>
    <t>Pielikta starpība no EM dzimšanas dienas koncerta 68 EUR</t>
  </si>
  <si>
    <t>Finansējums no 80 EUR uz 68 EUR</t>
  </si>
  <si>
    <t>Samazināts par 14 EUR</t>
  </si>
  <si>
    <t>Samazināts par 3000 eur</t>
  </si>
  <si>
    <t>No 360 EUR uz 300 EUR</t>
  </si>
  <si>
    <t>No 1414 EUR uz 1000 EUR</t>
  </si>
  <si>
    <t>No 455 EUR uz 355 EUR</t>
  </si>
  <si>
    <t>No 120 EUR uz 80 EUR</t>
  </si>
  <si>
    <t>No 275 EUR uz 100 EUR</t>
  </si>
  <si>
    <t>no 200 EUR uz 165 EUR</t>
  </si>
  <si>
    <t>No 175 EUR uz 140 EUR</t>
  </si>
  <si>
    <t>Tikšanās ar rakstniekiem, reprezentācijas izdevumi, 6 EUR tiek noņemti no Kartupeļu svētkiem</t>
  </si>
  <si>
    <t>Vairāk netiek mazināts saistībā ar vienreizējo bibliotēkas jubileju 100 gadi</t>
  </si>
  <si>
    <t>no 600 EUR uz 525 EUR</t>
  </si>
  <si>
    <t>No Lautas pārcelts finansējums uz SALU</t>
  </si>
  <si>
    <t>Pašvaldības finansējums samazināts 2000 EUR, par cik plānoti ieņēmumi.</t>
  </si>
  <si>
    <t>Palielina ieņēmumus par 2000</t>
  </si>
  <si>
    <t>26.</t>
  </si>
  <si>
    <t>27.</t>
  </si>
  <si>
    <t>Vasara (maijs vai augusts)</t>
  </si>
  <si>
    <t>Dziesmu svētki 2023</t>
  </si>
  <si>
    <t>Himnas autoram baumaņu Kārlim 188 gadu jubileja</t>
  </si>
  <si>
    <t>Limbažiem 800 "Tie ir svētki visa gada garumā</t>
  </si>
  <si>
    <t>Auto foto velo orientēšanās spēle "Iepazīsti vietējo"</t>
  </si>
  <si>
    <t>Dzēst</t>
  </si>
  <si>
    <t>Alojas pilsēta un pagasts</t>
  </si>
  <si>
    <t>Stefānija Kalniņa</t>
  </si>
  <si>
    <t>Kartupeļu svētki</t>
  </si>
  <si>
    <t>Balvas,  inventārs</t>
  </si>
  <si>
    <t>4013</t>
  </si>
  <si>
    <t>Pilsētas svētki</t>
  </si>
  <si>
    <t>4124</t>
  </si>
  <si>
    <t>4129</t>
  </si>
  <si>
    <t>Lāčplēša dienas orientēšanās</t>
  </si>
  <si>
    <t>Ģimenes  diena</t>
  </si>
  <si>
    <t>Orientēšanās</t>
  </si>
  <si>
    <t>4289</t>
  </si>
  <si>
    <t xml:space="preserve">Amatiermākslas kolektīvu Ziemassvētku koncerts, svētku balle </t>
  </si>
  <si>
    <t>4227</t>
  </si>
  <si>
    <t>Akustiskās mūzikas festivāls "Sudraba kaija"</t>
  </si>
  <si>
    <t>"LAUTA" grantu konkursi</t>
  </si>
  <si>
    <t>Atsevišķi nodalītas programmas</t>
  </si>
  <si>
    <t>Radīts Piejūrā</t>
  </si>
  <si>
    <t>Biznesa ideju konkurss "Uzņēmējdarbības uzsākšanai Limbažu novadā"</t>
  </si>
  <si>
    <t>Jāplāno ārpusbāzē</t>
  </si>
  <si>
    <t>Limbažu novada svētki/ kopā ar Limbažu pilsētas svētkiem (plānots 50 000 eur izdevumi)</t>
  </si>
  <si>
    <t>Limbažu novada gaismas stāsti (plānoti 30000)</t>
  </si>
  <si>
    <t>Sadarbībā ar LNKC Latvijas senioru koru svētki (plānoti 20 000)</t>
  </si>
  <si>
    <t>Sadarbībā ar LNKC XXI Latvijas senioru deju diena  (plānoti 20 000)</t>
  </si>
  <si>
    <t>Akustiskās mūzikas festivāls "Sudraba  kaija"     (bija plānots 7244 (pašvaldības finansējums))</t>
  </si>
  <si>
    <t>Liepupes pagasta tautas nams</t>
  </si>
  <si>
    <t>Pašdarbības kolektīvu nozīmīgo jubileju pasākumiem</t>
  </si>
  <si>
    <t>Limbažu novada amatierkolektīvu : TAD KATVARI 105 jubilejas deju uzvedums, jauktā kora Ale 110 gades koncerts, amatierteātrs AUSEKLIS 140 gades svētku izrāde, Jauktā kora PERNIGELE 120 gades Lielkoncerts. Proporcija tiks precizēta/grozīta martā.</t>
  </si>
  <si>
    <t>Limbažu bērnu un jauniešu centrs</t>
  </si>
  <si>
    <t>Ilze-Žūriņa Davidčuka</t>
  </si>
  <si>
    <t>Tautas mākslas kolektīvu koncerti Jauktā kora ALE 110 gadu jubilejas pasākums</t>
  </si>
  <si>
    <t>decembrī</t>
  </si>
  <si>
    <t>Limbažu Ausekļa teātra 140 gadu jubilejas izrāde</t>
  </si>
  <si>
    <t>28.</t>
  </si>
  <si>
    <t xml:space="preserve">Izdarītie grozījumi </t>
  </si>
  <si>
    <t>KORA PERNIGELE JUBILEJAS KONCERTS</t>
  </si>
  <si>
    <t>Pašvaldība kapitālsabiedrībai dotē 23 175 eur</t>
  </si>
  <si>
    <t>Limbažu novada amatierkolektīvu : TDA KATVARI 105 jubilejas deju uzvedums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</si>
</sst>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 [$€-426]_-;\-* #,##0\ [$€-426]_-;_-* &quot;-&quot;\ [$€-426]_-;_-@_-"/>
    <numFmt numFmtId="165" formatCode="_-* #,##0\ [$€-426]_-;\-* #,##0\ [$€-426]_-;_-* &quot;-&quot;??\ [$€-426]_-;_-@_-"/>
  </numFmts>
  <fonts count="23" x14ac:knownFonts="1">
    <font>
      <sz val="10"/>
      <color rgb="FF000000"/>
      <name val="Arial"/>
    </font>
    <font>
      <b/>
      <sz val="11"/>
      <name val="Times New Roman"/>
      <family val="1"/>
      <charset val="186"/>
    </font>
    <font>
      <sz val="11"/>
      <name val="Arial"/>
      <family val="2"/>
      <charset val="186"/>
    </font>
    <font>
      <sz val="11"/>
      <name val="Times New Roman"/>
      <family val="1"/>
      <charset val="186"/>
    </font>
    <font>
      <sz val="8"/>
      <name val="Arial"/>
      <family val="2"/>
      <charset val="186"/>
    </font>
    <font>
      <sz val="11"/>
      <color theme="1"/>
      <name val="Times New Roman"/>
      <family val="1"/>
      <charset val="186"/>
    </font>
    <font>
      <b/>
      <strike/>
      <sz val="11"/>
      <color rgb="FFC00000"/>
      <name val="Times New Roman"/>
      <family val="1"/>
      <charset val="186"/>
    </font>
    <font>
      <sz val="11"/>
      <color rgb="FFC00000"/>
      <name val="Times New Roman"/>
      <family val="1"/>
      <charset val="186"/>
    </font>
    <font>
      <sz val="11"/>
      <color rgb="FFFF0000"/>
      <name val="Times New Roman"/>
      <family val="1"/>
      <charset val="186"/>
    </font>
    <font>
      <sz val="11"/>
      <color theme="1"/>
      <name val="Calibri"/>
      <family val="2"/>
      <scheme val="minor"/>
    </font>
    <font>
      <b/>
      <sz val="11"/>
      <color rgb="FFC00000"/>
      <name val="Times New Roman"/>
      <family val="1"/>
      <charset val="186"/>
    </font>
    <font>
      <sz val="11"/>
      <color rgb="FF00B0F0"/>
      <name val="Times New Roman"/>
      <family val="1"/>
      <charset val="186"/>
    </font>
    <font>
      <sz val="11"/>
      <name val="Calibri Light"/>
      <family val="2"/>
      <charset val="186"/>
    </font>
    <font>
      <sz val="12"/>
      <color theme="1"/>
      <name val="Times New Roman"/>
      <family val="1"/>
      <charset val="186"/>
    </font>
    <font>
      <sz val="9"/>
      <color indexed="81"/>
      <name val="Tahoma"/>
      <family val="2"/>
      <charset val="186"/>
    </font>
    <font>
      <b/>
      <sz val="9"/>
      <color indexed="81"/>
      <name val="Tahoma"/>
      <family val="2"/>
      <charset val="186"/>
    </font>
    <font>
      <sz val="10"/>
      <color rgb="FF000000"/>
      <name val="Arial"/>
      <family val="2"/>
      <charset val="186"/>
    </font>
    <font>
      <sz val="11"/>
      <color rgb="FF00B050"/>
      <name val="Times New Roman"/>
      <family val="1"/>
      <charset val="186"/>
    </font>
    <font>
      <b/>
      <sz val="11"/>
      <name val="Arial"/>
      <family val="2"/>
      <charset val="186"/>
    </font>
    <font>
      <b/>
      <sz val="11"/>
      <color rgb="FFFF0000"/>
      <name val="Times New Roman"/>
      <family val="1"/>
      <charset val="186"/>
    </font>
    <font>
      <strike/>
      <sz val="11"/>
      <name val="Times New Roman"/>
      <family val="1"/>
      <charset val="186"/>
    </font>
    <font>
      <b/>
      <strike/>
      <sz val="11"/>
      <name val="Times New Roman"/>
      <family val="1"/>
      <charset val="186"/>
    </font>
    <font>
      <sz val="12"/>
      <name val="Times New Roman"/>
      <family val="1"/>
      <charset val="186"/>
    </font>
  </fonts>
  <fills count="16">
    <fill>
      <patternFill patternType="none"/>
    </fill>
    <fill>
      <patternFill patternType="gray125"/>
    </fill>
    <fill>
      <patternFill patternType="solid">
        <fgColor rgb="FFFFFFFF"/>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rgb="FFFF0000"/>
        <bgColor indexed="64"/>
      </patternFill>
    </fill>
    <fill>
      <patternFill patternType="solid">
        <fgColor rgb="FF00B0F0"/>
        <bgColor indexed="64"/>
      </patternFill>
    </fill>
    <fill>
      <patternFill patternType="solid">
        <fgColor theme="5"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9" fillId="0" borderId="0"/>
    <xf numFmtId="0" fontId="16" fillId="0" borderId="0"/>
  </cellStyleXfs>
  <cellXfs count="263">
    <xf numFmtId="0" fontId="0" fillId="0" borderId="0" xfId="0"/>
    <xf numFmtId="0" fontId="2" fillId="0" borderId="0" xfId="0" applyFont="1"/>
    <xf numFmtId="0" fontId="12" fillId="0" borderId="0" xfId="0" applyFont="1"/>
    <xf numFmtId="0" fontId="3" fillId="0" borderId="2" xfId="0" applyFont="1" applyBorder="1" applyAlignment="1" applyProtection="1">
      <alignment horizontal="left" vertical="center" wrapText="1"/>
      <protection locked="0"/>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left" vertical="center" wrapText="1"/>
      <protection locked="0"/>
    </xf>
    <xf numFmtId="164" fontId="3" fillId="0" borderId="1" xfId="0" applyNumberFormat="1" applyFont="1" applyBorder="1" applyAlignment="1" applyProtection="1">
      <alignment horizontal="center" vertical="center"/>
      <protection locked="0"/>
    </xf>
    <xf numFmtId="3" fontId="3" fillId="0" borderId="1" xfId="0" applyNumberFormat="1" applyFont="1" applyBorder="1" applyAlignment="1" applyProtection="1">
      <alignment horizontal="center" vertical="center" wrapText="1"/>
      <protection locked="0"/>
    </xf>
    <xf numFmtId="0" fontId="3" fillId="6" borderId="1" xfId="0" applyFont="1" applyFill="1" applyBorder="1" applyAlignment="1" applyProtection="1">
      <alignment horizontal="left" vertical="center" wrapText="1"/>
      <protection locked="0"/>
    </xf>
    <xf numFmtId="0" fontId="3" fillId="6" borderId="1" xfId="0" applyFont="1" applyFill="1" applyBorder="1" applyAlignment="1" applyProtection="1">
      <alignment horizontal="center" vertical="center" wrapText="1"/>
      <protection locked="0"/>
    </xf>
    <xf numFmtId="164" fontId="3" fillId="6" borderId="1" xfId="0" applyNumberFormat="1" applyFont="1" applyFill="1" applyBorder="1" applyAlignment="1" applyProtection="1">
      <alignment horizontal="center"/>
      <protection locked="0"/>
    </xf>
    <xf numFmtId="0" fontId="3" fillId="2" borderId="2" xfId="0" applyFont="1" applyFill="1" applyBorder="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vertical="center" wrapText="1"/>
      <protection locked="0"/>
    </xf>
    <xf numFmtId="0" fontId="3" fillId="6" borderId="3" xfId="0" applyFont="1" applyFill="1" applyBorder="1" applyAlignment="1" applyProtection="1">
      <alignment horizontal="center" vertical="center" wrapText="1"/>
      <protection locked="0"/>
    </xf>
    <xf numFmtId="164" fontId="3" fillId="2" borderId="1" xfId="0" applyNumberFormat="1" applyFont="1" applyFill="1" applyBorder="1" applyAlignment="1" applyProtection="1">
      <alignment horizontal="center" vertical="center"/>
      <protection locked="0"/>
    </xf>
    <xf numFmtId="3" fontId="3" fillId="0" borderId="1" xfId="0" applyNumberFormat="1" applyFont="1" applyBorder="1" applyAlignment="1" applyProtection="1">
      <alignment horizontal="center" vertical="center"/>
      <protection locked="0"/>
    </xf>
    <xf numFmtId="0" fontId="3" fillId="2" borderId="1" xfId="0" applyFont="1" applyFill="1" applyBorder="1" applyAlignment="1" applyProtection="1">
      <alignment vertical="center" wrapText="1"/>
      <protection locked="0"/>
    </xf>
    <xf numFmtId="3" fontId="3" fillId="2" borderId="1" xfId="0" applyNumberFormat="1" applyFont="1" applyFill="1" applyBorder="1" applyAlignment="1" applyProtection="1">
      <alignment horizontal="center"/>
      <protection locked="0"/>
    </xf>
    <xf numFmtId="0" fontId="3" fillId="0" borderId="1" xfId="0" applyFont="1" applyBorder="1" applyAlignment="1" applyProtection="1">
      <alignment horizontal="left" vertical="center" wrapText="1"/>
      <protection locked="0"/>
    </xf>
    <xf numFmtId="164" fontId="3" fillId="2" borderId="1" xfId="0" applyNumberFormat="1" applyFont="1" applyFill="1" applyBorder="1" applyAlignment="1" applyProtection="1">
      <alignment horizontal="center"/>
      <protection locked="0"/>
    </xf>
    <xf numFmtId="0" fontId="3" fillId="6" borderId="2" xfId="0" applyFont="1" applyFill="1" applyBorder="1" applyAlignment="1" applyProtection="1">
      <alignment horizontal="center" vertical="center" wrapText="1"/>
      <protection locked="0"/>
    </xf>
    <xf numFmtId="164" fontId="3" fillId="6" borderId="1" xfId="0" applyNumberFormat="1" applyFont="1" applyFill="1" applyBorder="1" applyAlignment="1" applyProtection="1">
      <alignment horizontal="center" vertical="center"/>
      <protection locked="0"/>
    </xf>
    <xf numFmtId="0" fontId="3" fillId="6" borderId="4" xfId="0" applyFont="1" applyFill="1" applyBorder="1" applyAlignment="1" applyProtection="1">
      <alignment horizontal="center" vertical="center" wrapText="1"/>
      <protection locked="0"/>
    </xf>
    <xf numFmtId="14" fontId="3" fillId="2" borderId="1" xfId="0" applyNumberFormat="1" applyFont="1" applyFill="1" applyBorder="1" applyAlignment="1" applyProtection="1">
      <alignment horizontal="center" vertical="center" wrapText="1"/>
      <protection locked="0"/>
    </xf>
    <xf numFmtId="49" fontId="5" fillId="0" borderId="1" xfId="0" applyNumberFormat="1" applyFont="1" applyBorder="1" applyAlignment="1" applyProtection="1">
      <alignment horizontal="center" wrapText="1"/>
      <protection locked="0"/>
    </xf>
    <xf numFmtId="0" fontId="5" fillId="0" borderId="1" xfId="1" applyFont="1" applyBorder="1" applyAlignment="1" applyProtection="1">
      <alignment wrapText="1"/>
      <protection locked="0"/>
    </xf>
    <xf numFmtId="165"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wrapText="1"/>
      <protection locked="0"/>
    </xf>
    <xf numFmtId="0" fontId="3" fillId="2" borderId="3" xfId="0" applyFont="1" applyFill="1" applyBorder="1" applyAlignment="1" applyProtection="1">
      <alignment vertical="center" wrapText="1"/>
      <protection locked="0"/>
    </xf>
    <xf numFmtId="0" fontId="3" fillId="5" borderId="1" xfId="0" applyFont="1" applyFill="1" applyBorder="1" applyAlignment="1" applyProtection="1">
      <alignment horizontal="center" vertical="center" wrapText="1"/>
      <protection locked="0"/>
    </xf>
    <xf numFmtId="3" fontId="3" fillId="2" borderId="1" xfId="0" applyNumberFormat="1" applyFont="1" applyFill="1" applyBorder="1" applyAlignment="1" applyProtection="1">
      <alignment horizontal="center" vertical="center"/>
      <protection locked="0"/>
    </xf>
    <xf numFmtId="3" fontId="1" fillId="0" borderId="1" xfId="0" applyNumberFormat="1" applyFont="1" applyBorder="1" applyAlignment="1" applyProtection="1">
      <alignment horizontal="center" vertical="center"/>
      <protection locked="0"/>
    </xf>
    <xf numFmtId="3" fontId="6" fillId="0" borderId="1" xfId="0" applyNumberFormat="1" applyFont="1" applyBorder="1" applyAlignment="1" applyProtection="1">
      <alignment horizontal="center" vertical="center"/>
      <protection locked="0"/>
    </xf>
    <xf numFmtId="3" fontId="10" fillId="0" borderId="1" xfId="0" applyNumberFormat="1" applyFont="1" applyBorder="1" applyAlignment="1" applyProtection="1">
      <alignment horizontal="center" vertical="center"/>
      <protection locked="0"/>
    </xf>
    <xf numFmtId="0" fontId="12" fillId="2" borderId="4" xfId="0" applyFont="1" applyFill="1" applyBorder="1" applyAlignment="1" applyProtection="1">
      <alignment vertical="center" wrapText="1"/>
      <protection locked="0"/>
    </xf>
    <xf numFmtId="164" fontId="1" fillId="6" borderId="1" xfId="0" applyNumberFormat="1" applyFont="1" applyFill="1" applyBorder="1" applyAlignment="1" applyProtection="1">
      <alignment horizontal="center"/>
      <protection locked="0"/>
    </xf>
    <xf numFmtId="14" fontId="13" fillId="0" borderId="1" xfId="1" applyNumberFormat="1" applyFont="1" applyBorder="1" applyAlignment="1" applyProtection="1">
      <alignment horizontal="left" wrapText="1"/>
      <protection locked="0"/>
    </xf>
    <xf numFmtId="0" fontId="13" fillId="0" borderId="1" xfId="1" applyFont="1" applyBorder="1" applyAlignment="1" applyProtection="1">
      <alignment wrapText="1"/>
      <protection locked="0"/>
    </xf>
    <xf numFmtId="14" fontId="13" fillId="0" borderId="1" xfId="1" applyNumberFormat="1" applyFont="1" applyBorder="1" applyAlignment="1" applyProtection="1">
      <alignment wrapText="1"/>
      <protection locked="0"/>
    </xf>
    <xf numFmtId="0" fontId="1" fillId="8" borderId="1" xfId="0" applyFont="1" applyFill="1" applyBorder="1" applyAlignment="1" applyProtection="1">
      <alignment horizontal="left" vertical="center"/>
      <protection locked="0"/>
    </xf>
    <xf numFmtId="0" fontId="1" fillId="8" borderId="1" xfId="0" applyFont="1" applyFill="1" applyBorder="1" applyAlignment="1" applyProtection="1">
      <alignment horizontal="center" vertical="center"/>
      <protection locked="0"/>
    </xf>
    <xf numFmtId="0" fontId="1" fillId="8" borderId="1" xfId="0" applyFont="1" applyFill="1" applyBorder="1" applyAlignment="1" applyProtection="1">
      <alignment vertical="center"/>
      <protection locked="0"/>
    </xf>
    <xf numFmtId="164" fontId="1" fillId="8" borderId="1" xfId="0" applyNumberFormat="1" applyFont="1" applyFill="1" applyBorder="1" applyAlignment="1" applyProtection="1">
      <alignment horizontal="center"/>
      <protection locked="0"/>
    </xf>
    <xf numFmtId="0" fontId="3" fillId="6" borderId="2" xfId="0" applyFont="1" applyFill="1" applyBorder="1" applyAlignment="1" applyProtection="1">
      <alignment horizontal="left" vertical="center" wrapText="1"/>
      <protection locked="0"/>
    </xf>
    <xf numFmtId="0" fontId="3" fillId="2" borderId="1" xfId="0" applyFont="1" applyFill="1" applyBorder="1" applyAlignment="1" applyProtection="1">
      <alignment vertical="center"/>
      <protection locked="0"/>
    </xf>
    <xf numFmtId="0" fontId="3" fillId="2" borderId="4" xfId="0" applyFont="1" applyFill="1" applyBorder="1" applyAlignment="1" applyProtection="1">
      <alignment vertical="center"/>
      <protection locked="0"/>
    </xf>
    <xf numFmtId="3" fontId="3" fillId="2" borderId="1" xfId="0" applyNumberFormat="1" applyFont="1" applyFill="1" applyBorder="1" applyAlignment="1" applyProtection="1">
      <alignment horizontal="center" wrapText="1"/>
      <protection locked="0"/>
    </xf>
    <xf numFmtId="0" fontId="2" fillId="0" borderId="0" xfId="0" applyFont="1" applyProtection="1">
      <protection locked="0"/>
    </xf>
    <xf numFmtId="0" fontId="2" fillId="0" borderId="0" xfId="0" applyFont="1" applyAlignment="1" applyProtection="1">
      <alignment horizontal="center"/>
      <protection locked="0"/>
    </xf>
    <xf numFmtId="0" fontId="2" fillId="0" borderId="0" xfId="0" applyFont="1" applyAlignment="1" applyProtection="1">
      <alignment horizontal="center" vertical="center"/>
      <protection locked="0"/>
    </xf>
    <xf numFmtId="164" fontId="1" fillId="8" borderId="1" xfId="0" applyNumberFormat="1" applyFont="1" applyFill="1" applyBorder="1" applyAlignment="1">
      <alignment horizontal="center"/>
    </xf>
    <xf numFmtId="0" fontId="2" fillId="0" borderId="0" xfId="0" applyFont="1" applyAlignment="1">
      <alignment horizontal="center" vertical="center"/>
    </xf>
    <xf numFmtId="0" fontId="3" fillId="0" borderId="0" xfId="0" applyFont="1"/>
    <xf numFmtId="0" fontId="3" fillId="0" borderId="1" xfId="0" applyFont="1" applyBorder="1"/>
    <xf numFmtId="0" fontId="3" fillId="0" borderId="1" xfId="0" applyFont="1" applyBorder="1" applyAlignment="1">
      <alignment wrapText="1"/>
    </xf>
    <xf numFmtId="164" fontId="3" fillId="7" borderId="1" xfId="0" applyNumberFormat="1" applyFont="1" applyFill="1" applyBorder="1"/>
    <xf numFmtId="164" fontId="3" fillId="0" borderId="0" xfId="0" applyNumberFormat="1" applyFont="1"/>
    <xf numFmtId="164" fontId="8" fillId="0" borderId="0" xfId="0" applyNumberFormat="1" applyFont="1"/>
    <xf numFmtId="0" fontId="8" fillId="0" borderId="0" xfId="0" applyFont="1"/>
    <xf numFmtId="0" fontId="8" fillId="0" borderId="1" xfId="0" applyFont="1" applyBorder="1" applyAlignment="1">
      <alignment wrapText="1"/>
    </xf>
    <xf numFmtId="164" fontId="3" fillId="0" borderId="1" xfId="0" applyNumberFormat="1" applyFont="1" applyBorder="1"/>
    <xf numFmtId="164" fontId="17" fillId="0" borderId="0" xfId="0" applyNumberFormat="1" applyFont="1"/>
    <xf numFmtId="3" fontId="17" fillId="0" borderId="0" xfId="0" applyNumberFormat="1" applyFont="1"/>
    <xf numFmtId="3" fontId="3" fillId="0" borderId="0" xfId="0" applyNumberFormat="1" applyFont="1"/>
    <xf numFmtId="164" fontId="8" fillId="0" borderId="3" xfId="0" applyNumberFormat="1" applyFont="1" applyBorder="1" applyAlignment="1">
      <alignment horizontal="center"/>
    </xf>
    <xf numFmtId="0" fontId="5" fillId="0" borderId="1" xfId="0" applyFont="1" applyBorder="1" applyAlignment="1">
      <alignment horizontal="left" wrapText="1"/>
    </xf>
    <xf numFmtId="164" fontId="11" fillId="0" borderId="1" xfId="0" applyNumberFormat="1" applyFont="1" applyBorder="1"/>
    <xf numFmtId="0" fontId="11" fillId="0" borderId="1" xfId="0" applyFont="1" applyBorder="1" applyAlignment="1">
      <alignment wrapText="1"/>
    </xf>
    <xf numFmtId="164" fontId="8" fillId="0" borderId="1" xfId="0" applyNumberFormat="1" applyFont="1" applyBorder="1"/>
    <xf numFmtId="0" fontId="5" fillId="0" borderId="1" xfId="0" applyFont="1" applyBorder="1" applyAlignment="1">
      <alignment vertical="center" wrapText="1"/>
    </xf>
    <xf numFmtId="0" fontId="3" fillId="0" borderId="5" xfId="0" applyFont="1" applyBorder="1" applyAlignment="1">
      <alignment wrapText="1"/>
    </xf>
    <xf numFmtId="0" fontId="8" fillId="0" borderId="5" xfId="0" applyFont="1" applyBorder="1" applyAlignment="1">
      <alignment wrapText="1"/>
    </xf>
    <xf numFmtId="0" fontId="3" fillId="8" borderId="5" xfId="0" applyFont="1" applyFill="1" applyBorder="1"/>
    <xf numFmtId="0" fontId="3" fillId="8" borderId="1" xfId="0" applyFont="1" applyFill="1" applyBorder="1" applyAlignment="1">
      <alignment wrapText="1"/>
    </xf>
    <xf numFmtId="0" fontId="3" fillId="0" borderId="0" xfId="0" applyFont="1" applyAlignment="1">
      <alignment wrapText="1"/>
    </xf>
    <xf numFmtId="0" fontId="18" fillId="11" borderId="1" xfId="0" applyFont="1" applyFill="1" applyBorder="1" applyAlignment="1" applyProtection="1">
      <alignment horizontal="center"/>
      <protection locked="0"/>
    </xf>
    <xf numFmtId="164" fontId="18" fillId="11" borderId="1" xfId="0" applyNumberFormat="1" applyFont="1" applyFill="1" applyBorder="1" applyAlignment="1" applyProtection="1">
      <alignment horizontal="center"/>
      <protection locked="0"/>
    </xf>
    <xf numFmtId="164" fontId="1" fillId="11" borderId="1" xfId="0" applyNumberFormat="1" applyFont="1" applyFill="1" applyBorder="1" applyAlignment="1">
      <alignment horizontal="center"/>
    </xf>
    <xf numFmtId="0" fontId="1" fillId="11" borderId="1" xfId="0" applyFont="1" applyFill="1" applyBorder="1" applyAlignment="1">
      <alignment horizontal="center" wrapText="1"/>
    </xf>
    <xf numFmtId="0" fontId="18" fillId="0" borderId="0" xfId="0" applyFont="1" applyAlignment="1">
      <alignment horizontal="center"/>
    </xf>
    <xf numFmtId="164" fontId="19" fillId="0" borderId="6" xfId="0" applyNumberFormat="1" applyFont="1" applyBorder="1" applyAlignment="1">
      <alignment horizontal="center"/>
    </xf>
    <xf numFmtId="0" fontId="19" fillId="0" borderId="7" xfId="0" applyFont="1" applyBorder="1" applyAlignment="1">
      <alignment horizontal="center"/>
    </xf>
    <xf numFmtId="164" fontId="3" fillId="12" borderId="0" xfId="0" applyNumberFormat="1" applyFont="1" applyFill="1"/>
    <xf numFmtId="164" fontId="3" fillId="12" borderId="1" xfId="0" applyNumberFormat="1" applyFont="1" applyFill="1" applyBorder="1" applyAlignment="1" applyProtection="1">
      <alignment horizontal="center" vertical="center"/>
      <protection locked="0"/>
    </xf>
    <xf numFmtId="0" fontId="3" fillId="12" borderId="1" xfId="0" applyFont="1" applyFill="1" applyBorder="1" applyAlignment="1">
      <alignment wrapText="1"/>
    </xf>
    <xf numFmtId="0" fontId="3" fillId="12" borderId="5" xfId="0" applyFont="1" applyFill="1" applyBorder="1" applyAlignment="1">
      <alignment wrapText="1"/>
    </xf>
    <xf numFmtId="164" fontId="3" fillId="8" borderId="5" xfId="0" applyNumberFormat="1" applyFont="1" applyFill="1" applyBorder="1" applyAlignment="1">
      <alignment wrapText="1"/>
    </xf>
    <xf numFmtId="164" fontId="3" fillId="0" borderId="1" xfId="0" applyNumberFormat="1" applyFont="1" applyBorder="1" applyAlignment="1">
      <alignment wrapText="1"/>
    </xf>
    <xf numFmtId="164" fontId="2" fillId="0" borderId="0" xfId="0" applyNumberFormat="1" applyFont="1"/>
    <xf numFmtId="0" fontId="3" fillId="12" borderId="1" xfId="0" applyFont="1" applyFill="1" applyBorder="1" applyAlignment="1">
      <alignment vertical="center" wrapText="1"/>
    </xf>
    <xf numFmtId="0" fontId="3" fillId="13" borderId="1" xfId="0" applyFont="1" applyFill="1" applyBorder="1" applyAlignment="1">
      <alignment wrapText="1"/>
    </xf>
    <xf numFmtId="0" fontId="3" fillId="0" borderId="1" xfId="0" applyFont="1" applyBorder="1" applyAlignment="1">
      <alignment vertical="center" wrapText="1"/>
    </xf>
    <xf numFmtId="0" fontId="3" fillId="14" borderId="1" xfId="0" applyFont="1" applyFill="1" applyBorder="1" applyAlignment="1" applyProtection="1">
      <alignment horizontal="left" vertical="center" wrapText="1"/>
      <protection locked="0"/>
    </xf>
    <xf numFmtId="0" fontId="3" fillId="14" borderId="2" xfId="0" applyFont="1" applyFill="1" applyBorder="1" applyAlignment="1" applyProtection="1">
      <alignment horizontal="left" vertical="center" wrapText="1"/>
      <protection locked="0"/>
    </xf>
    <xf numFmtId="0" fontId="3" fillId="14" borderId="3" xfId="0" applyFont="1" applyFill="1" applyBorder="1" applyAlignment="1" applyProtection="1">
      <alignment horizontal="left" vertical="center" wrapText="1"/>
      <protection locked="0"/>
    </xf>
    <xf numFmtId="164" fontId="3" fillId="0" borderId="1" xfId="0" applyNumberFormat="1" applyFont="1" applyBorder="1" applyAlignment="1" applyProtection="1">
      <alignment horizontal="center"/>
      <protection locked="0"/>
    </xf>
    <xf numFmtId="3" fontId="3" fillId="0" borderId="1" xfId="0" applyNumberFormat="1" applyFont="1" applyBorder="1" applyAlignment="1" applyProtection="1">
      <alignment horizontal="center"/>
      <protection locked="0"/>
    </xf>
    <xf numFmtId="0" fontId="12" fillId="0" borderId="1" xfId="0"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20" fillId="0" borderId="1" xfId="0" applyFont="1" applyBorder="1" applyAlignment="1" applyProtection="1">
      <alignment horizontal="left" vertical="center" wrapText="1"/>
      <protection locked="0"/>
    </xf>
    <xf numFmtId="3" fontId="20" fillId="0" borderId="1" xfId="0" applyNumberFormat="1" applyFont="1" applyBorder="1" applyAlignment="1" applyProtection="1">
      <alignment horizontal="center" vertical="center"/>
      <protection locked="0"/>
    </xf>
    <xf numFmtId="0" fontId="3" fillId="0" borderId="1" xfId="1" applyFont="1" applyBorder="1" applyAlignment="1" applyProtection="1">
      <alignment wrapText="1"/>
      <protection locked="0"/>
    </xf>
    <xf numFmtId="16" fontId="22" fillId="0" borderId="1" xfId="1" applyNumberFormat="1" applyFont="1" applyBorder="1" applyAlignment="1" applyProtection="1">
      <alignment horizontal="center" wrapText="1"/>
      <protection locked="0"/>
    </xf>
    <xf numFmtId="0" fontId="3" fillId="0" borderId="1" xfId="1" applyFont="1" applyBorder="1" applyAlignment="1" applyProtection="1">
      <alignment horizontal="left" vertical="center" wrapText="1"/>
      <protection locked="0"/>
    </xf>
    <xf numFmtId="16" fontId="3" fillId="0" borderId="1" xfId="0" applyNumberFormat="1" applyFont="1" applyBorder="1" applyAlignment="1" applyProtection="1">
      <alignment horizontal="center" vertical="center" wrapText="1"/>
      <protection locked="0"/>
    </xf>
    <xf numFmtId="16" fontId="22" fillId="0" borderId="1" xfId="1" applyNumberFormat="1" applyFont="1" applyBorder="1" applyAlignment="1" applyProtection="1">
      <alignment horizontal="center" vertical="center" wrapText="1"/>
      <protection locked="0"/>
    </xf>
    <xf numFmtId="0" fontId="3" fillId="0" borderId="1" xfId="0" applyFont="1" applyBorder="1" applyAlignment="1" applyProtection="1">
      <alignment wrapText="1"/>
      <protection locked="0"/>
    </xf>
    <xf numFmtId="0" fontId="22" fillId="0" borderId="1" xfId="1" applyFont="1" applyBorder="1" applyAlignment="1" applyProtection="1">
      <alignment horizontal="center" wrapText="1"/>
      <protection locked="0"/>
    </xf>
    <xf numFmtId="0" fontId="3" fillId="0" borderId="1" xfId="0" applyFont="1" applyBorder="1" applyProtection="1">
      <protection locked="0"/>
    </xf>
    <xf numFmtId="0" fontId="22" fillId="0" borderId="1" xfId="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0" fontId="3" fillId="0" borderId="1" xfId="1" applyFont="1" applyBorder="1" applyAlignment="1" applyProtection="1">
      <alignment horizontal="left" wrapText="1"/>
      <protection locked="0"/>
    </xf>
    <xf numFmtId="0" fontId="3" fillId="0" borderId="1" xfId="1" applyFont="1" applyBorder="1" applyAlignment="1" applyProtection="1">
      <alignment horizontal="center" wrapText="1"/>
      <protection locked="0"/>
    </xf>
    <xf numFmtId="165" fontId="3" fillId="0" borderId="1" xfId="0" applyNumberFormat="1" applyFont="1" applyBorder="1" applyAlignment="1" applyProtection="1">
      <alignment horizontal="center" vertical="center" wrapText="1"/>
      <protection locked="0"/>
    </xf>
    <xf numFmtId="16" fontId="3" fillId="0" borderId="1" xfId="1" applyNumberFormat="1" applyFont="1" applyBorder="1" applyAlignment="1" applyProtection="1">
      <alignment horizontal="center" wrapText="1"/>
      <protection locked="0"/>
    </xf>
    <xf numFmtId="0" fontId="3" fillId="12" borderId="1" xfId="0" applyFont="1" applyFill="1" applyBorder="1" applyAlignment="1" applyProtection="1">
      <alignment horizontal="center" vertical="center" wrapText="1"/>
      <protection locked="0"/>
    </xf>
    <xf numFmtId="0" fontId="3" fillId="12" borderId="1" xfId="0" applyFont="1" applyFill="1" applyBorder="1" applyAlignment="1" applyProtection="1">
      <alignment horizontal="left" vertical="center" wrapText="1"/>
      <protection locked="0"/>
    </xf>
    <xf numFmtId="3" fontId="3" fillId="12" borderId="1" xfId="0" applyNumberFormat="1" applyFont="1" applyFill="1" applyBorder="1" applyAlignment="1" applyProtection="1">
      <alignment horizontal="center" vertical="center" wrapText="1"/>
      <protection locked="0"/>
    </xf>
    <xf numFmtId="164" fontId="3" fillId="12" borderId="1" xfId="0" applyNumberFormat="1" applyFont="1" applyFill="1" applyBorder="1" applyAlignment="1" applyProtection="1">
      <alignment horizontal="center"/>
      <protection locked="0"/>
    </xf>
    <xf numFmtId="0" fontId="3" fillId="2" borderId="4" xfId="0" applyFont="1" applyFill="1" applyBorder="1" applyAlignment="1" applyProtection="1">
      <alignment horizontal="center" vertical="center" wrapText="1"/>
      <protection locked="0"/>
    </xf>
    <xf numFmtId="0" fontId="3" fillId="14" borderId="4"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left" vertical="center" wrapText="1"/>
      <protection locked="0"/>
    </xf>
    <xf numFmtId="0" fontId="3" fillId="15" borderId="1" xfId="0" applyFont="1" applyFill="1" applyBorder="1" applyAlignment="1" applyProtection="1">
      <alignment horizontal="left" vertical="center" wrapText="1"/>
      <protection locked="0"/>
    </xf>
    <xf numFmtId="164" fontId="3" fillId="15" borderId="1" xfId="0" applyNumberFormat="1" applyFont="1" applyFill="1" applyBorder="1" applyAlignment="1" applyProtection="1">
      <alignment horizontal="center" vertical="center"/>
      <protection locked="0"/>
    </xf>
    <xf numFmtId="3" fontId="3" fillId="15" borderId="1" xfId="0" applyNumberFormat="1" applyFont="1" applyFill="1" applyBorder="1" applyAlignment="1" applyProtection="1">
      <alignment horizontal="center" vertical="center" wrapText="1"/>
      <protection locked="0"/>
    </xf>
    <xf numFmtId="0" fontId="3" fillId="12" borderId="0" xfId="0" applyFont="1" applyFill="1" applyAlignment="1">
      <alignment vertical="center"/>
    </xf>
    <xf numFmtId="164" fontId="3" fillId="0" borderId="2" xfId="0" applyNumberFormat="1" applyFont="1" applyBorder="1" applyAlignment="1" applyProtection="1">
      <alignment horizontal="center" vertical="center"/>
      <protection locked="0"/>
    </xf>
    <xf numFmtId="3" fontId="3" fillId="0" borderId="2" xfId="0" applyNumberFormat="1" applyFont="1" applyBorder="1" applyAlignment="1" applyProtection="1">
      <alignment horizontal="center" vertical="center" wrapText="1"/>
      <protection locked="0"/>
    </xf>
    <xf numFmtId="164" fontId="3" fillId="6" borderId="2" xfId="0" applyNumberFormat="1" applyFont="1" applyFill="1" applyBorder="1" applyAlignment="1" applyProtection="1">
      <alignment horizontal="center" vertical="center"/>
      <protection locked="0"/>
    </xf>
    <xf numFmtId="3" fontId="3" fillId="6" borderId="2" xfId="0" applyNumberFormat="1" applyFont="1" applyFill="1" applyBorder="1" applyAlignment="1" applyProtection="1">
      <alignment horizontal="center" vertical="center" wrapText="1"/>
      <protection locked="0"/>
    </xf>
    <xf numFmtId="0" fontId="20" fillId="6" borderId="2" xfId="0" applyFont="1" applyFill="1" applyBorder="1" applyAlignment="1" applyProtection="1">
      <alignment horizontal="left" vertical="center" wrapText="1"/>
      <protection locked="0"/>
    </xf>
    <xf numFmtId="0" fontId="20" fillId="6" borderId="2" xfId="0" applyFont="1" applyFill="1" applyBorder="1" applyAlignment="1" applyProtection="1">
      <alignment horizontal="center" vertical="center" wrapText="1"/>
      <protection locked="0"/>
    </xf>
    <xf numFmtId="0" fontId="20" fillId="6" borderId="1" xfId="0" applyFont="1" applyFill="1" applyBorder="1" applyAlignment="1" applyProtection="1">
      <alignment horizontal="center" vertical="center" wrapText="1"/>
      <protection locked="0"/>
    </xf>
    <xf numFmtId="164" fontId="20" fillId="6" borderId="1" xfId="0" applyNumberFormat="1" applyFont="1" applyFill="1" applyBorder="1" applyAlignment="1" applyProtection="1">
      <alignment horizontal="center"/>
      <protection locked="0"/>
    </xf>
    <xf numFmtId="3" fontId="21" fillId="0" borderId="1" xfId="0" applyNumberFormat="1" applyFont="1" applyBorder="1" applyAlignment="1" applyProtection="1">
      <alignment horizontal="center" vertical="center"/>
      <protection locked="0"/>
    </xf>
    <xf numFmtId="3" fontId="1" fillId="9" borderId="1" xfId="0" applyNumberFormat="1" applyFont="1" applyFill="1" applyBorder="1" applyAlignment="1" applyProtection="1">
      <alignment horizontal="center" vertical="center"/>
      <protection locked="0"/>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3" fontId="3" fillId="2" borderId="1" xfId="0" applyNumberFormat="1" applyFont="1" applyFill="1" applyBorder="1" applyAlignment="1">
      <alignment horizontal="center"/>
    </xf>
    <xf numFmtId="164" fontId="3" fillId="0" borderId="1" xfId="0" applyNumberFormat="1" applyFont="1" applyBorder="1" applyAlignment="1">
      <alignment horizontal="center" vertical="center"/>
    </xf>
    <xf numFmtId="0" fontId="3"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3" fontId="3" fillId="2" borderId="2" xfId="0" applyNumberFormat="1" applyFont="1" applyFill="1" applyBorder="1" applyAlignment="1">
      <alignment horizontal="center"/>
    </xf>
    <xf numFmtId="164" fontId="3" fillId="0" borderId="2" xfId="0" applyNumberFormat="1" applyFont="1" applyBorder="1" applyAlignment="1">
      <alignment horizontal="center" vertical="center"/>
    </xf>
    <xf numFmtId="0" fontId="3" fillId="6" borderId="1" xfId="0" applyFont="1" applyFill="1" applyBorder="1" applyAlignment="1">
      <alignment horizontal="center" vertical="center" wrapText="1"/>
    </xf>
    <xf numFmtId="164" fontId="3" fillId="6" borderId="1" xfId="0" applyNumberFormat="1" applyFont="1" applyFill="1" applyBorder="1" applyAlignment="1">
      <alignment horizontal="center"/>
    </xf>
    <xf numFmtId="0" fontId="3" fillId="6" borderId="2" xfId="0" applyFont="1" applyFill="1" applyBorder="1" applyAlignment="1">
      <alignment horizontal="center" vertical="center" wrapText="1"/>
    </xf>
    <xf numFmtId="0" fontId="3" fillId="6" borderId="2" xfId="0" applyFont="1" applyFill="1" applyBorder="1" applyAlignment="1">
      <alignment horizontal="left" vertical="center" wrapText="1"/>
    </xf>
    <xf numFmtId="3" fontId="3" fillId="6" borderId="2" xfId="0" applyNumberFormat="1" applyFont="1" applyFill="1" applyBorder="1" applyAlignment="1">
      <alignment horizontal="center"/>
    </xf>
    <xf numFmtId="164" fontId="3" fillId="6" borderId="2" xfId="0" applyNumberFormat="1" applyFont="1" applyFill="1" applyBorder="1" applyAlignment="1">
      <alignment horizontal="center" vertical="center"/>
    </xf>
    <xf numFmtId="164" fontId="3" fillId="2" borderId="1" xfId="0" applyNumberFormat="1" applyFont="1" applyFill="1" applyBorder="1" applyAlignment="1">
      <alignment horizontal="center"/>
    </xf>
    <xf numFmtId="164" fontId="3" fillId="2" borderId="1" xfId="0" applyNumberFormat="1" applyFont="1" applyFill="1" applyBorder="1" applyAlignment="1">
      <alignment horizontal="center" vertical="center"/>
    </xf>
    <xf numFmtId="164" fontId="3" fillId="6" borderId="1" xfId="0" applyNumberFormat="1" applyFont="1" applyFill="1" applyBorder="1" applyAlignment="1">
      <alignment horizontal="center" vertical="center"/>
    </xf>
    <xf numFmtId="164" fontId="3" fillId="0" borderId="1" xfId="0" applyNumberFormat="1" applyFont="1" applyBorder="1" applyAlignment="1">
      <alignment horizontal="center"/>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164" fontId="7" fillId="2" borderId="1" xfId="0" applyNumberFormat="1" applyFont="1" applyFill="1" applyBorder="1" applyAlignment="1">
      <alignment horizontal="center"/>
    </xf>
    <xf numFmtId="164" fontId="7" fillId="0" borderId="1" xfId="0" applyNumberFormat="1" applyFont="1" applyBorder="1" applyAlignment="1">
      <alignment horizontal="center" vertical="center"/>
    </xf>
    <xf numFmtId="0" fontId="2" fillId="0" borderId="1" xfId="0" applyFont="1" applyBorder="1"/>
    <xf numFmtId="0" fontId="3" fillId="15" borderId="1" xfId="0" applyFont="1" applyFill="1" applyBorder="1" applyAlignment="1">
      <alignment horizontal="center" vertical="center" wrapText="1"/>
    </xf>
    <xf numFmtId="0" fontId="3" fillId="15" borderId="1" xfId="0" applyFont="1" applyFill="1" applyBorder="1" applyAlignment="1">
      <alignment horizontal="left" vertical="center" wrapText="1"/>
    </xf>
    <xf numFmtId="164" fontId="3" fillId="15" borderId="1" xfId="0" applyNumberFormat="1" applyFont="1" applyFill="1" applyBorder="1" applyAlignment="1">
      <alignment horizontal="center"/>
    </xf>
    <xf numFmtId="164" fontId="3" fillId="15" borderId="1" xfId="0" applyNumberFormat="1" applyFont="1" applyFill="1" applyBorder="1" applyAlignment="1">
      <alignment horizontal="center" vertical="center"/>
    </xf>
    <xf numFmtId="0" fontId="1" fillId="8" borderId="1" xfId="0" applyFont="1" applyFill="1" applyBorder="1" applyAlignment="1">
      <alignment vertical="center"/>
    </xf>
    <xf numFmtId="3" fontId="3" fillId="2" borderId="1" xfId="0" applyNumberFormat="1" applyFont="1" applyFill="1" applyBorder="1" applyAlignment="1">
      <alignment horizontal="right" vertical="center"/>
    </xf>
    <xf numFmtId="0" fontId="3" fillId="0" borderId="1" xfId="0" applyFont="1" applyBorder="1" applyAlignment="1">
      <alignment horizontal="left" vertical="center" wrapText="1"/>
    </xf>
    <xf numFmtId="0" fontId="18" fillId="11" borderId="1" xfId="0" applyFont="1" applyFill="1" applyBorder="1" applyAlignment="1">
      <alignment horizontal="center"/>
    </xf>
    <xf numFmtId="164" fontId="18" fillId="11" borderId="1" xfId="0" applyNumberFormat="1" applyFont="1" applyFill="1" applyBorder="1" applyAlignment="1">
      <alignment horizontal="center"/>
    </xf>
    <xf numFmtId="0" fontId="2" fillId="0" borderId="0" xfId="0" applyFont="1" applyAlignment="1">
      <alignment horizontal="center"/>
    </xf>
    <xf numFmtId="164" fontId="2" fillId="0" borderId="0" xfId="0" applyNumberFormat="1" applyFont="1" applyAlignment="1">
      <alignment horizontal="center" vertical="center"/>
    </xf>
    <xf numFmtId="0" fontId="2" fillId="12" borderId="0" xfId="0" applyFont="1" applyFill="1" applyAlignment="1" applyProtection="1">
      <alignment horizontal="center"/>
      <protection locked="0"/>
    </xf>
    <xf numFmtId="0" fontId="2" fillId="12" borderId="0" xfId="0" applyFont="1" applyFill="1" applyProtection="1">
      <protection locked="0"/>
    </xf>
    <xf numFmtId="0" fontId="2" fillId="12" borderId="0" xfId="0" applyFont="1" applyFill="1" applyAlignment="1" applyProtection="1">
      <alignment horizontal="center" vertical="center"/>
      <protection locked="0"/>
    </xf>
    <xf numFmtId="0" fontId="3" fillId="2" borderId="1" xfId="0" applyFont="1" applyFill="1" applyBorder="1" applyAlignment="1">
      <alignment vertical="center" wrapText="1"/>
    </xf>
    <xf numFmtId="164" fontId="3" fillId="2" borderId="1" xfId="0" applyNumberFormat="1" applyFont="1" applyFill="1" applyBorder="1"/>
    <xf numFmtId="164" fontId="3" fillId="0" borderId="1" xfId="0" applyNumberFormat="1" applyFont="1" applyBorder="1" applyAlignment="1">
      <alignment vertical="center"/>
    </xf>
    <xf numFmtId="164" fontId="3" fillId="2" borderId="1" xfId="0" applyNumberFormat="1" applyFont="1" applyFill="1" applyBorder="1" applyAlignment="1">
      <alignment vertical="center"/>
    </xf>
    <xf numFmtId="0" fontId="3" fillId="14" borderId="4" xfId="0" applyFont="1" applyFill="1" applyBorder="1" applyAlignment="1" applyProtection="1">
      <alignment horizontal="left" vertical="center" wrapText="1"/>
      <protection locked="0"/>
    </xf>
    <xf numFmtId="0" fontId="3" fillId="0" borderId="1"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164" fontId="3" fillId="10" borderId="1" xfId="0" applyNumberFormat="1" applyFont="1" applyFill="1" applyBorder="1" applyAlignment="1">
      <alignment horizontal="center" vertical="center"/>
    </xf>
    <xf numFmtId="3" fontId="3" fillId="2" borderId="1" xfId="0" applyNumberFormat="1" applyFont="1" applyFill="1" applyBorder="1" applyAlignment="1" applyProtection="1">
      <alignment horizontal="center" vertical="center" wrapText="1"/>
      <protection locked="0"/>
    </xf>
    <xf numFmtId="0" fontId="3" fillId="0" borderId="1" xfId="0" applyFont="1" applyBorder="1" applyAlignment="1">
      <alignment horizontal="center" vertical="center" wrapText="1"/>
    </xf>
    <xf numFmtId="164" fontId="3" fillId="12" borderId="1" xfId="0" applyNumberFormat="1" applyFont="1" applyFill="1" applyBorder="1" applyAlignment="1" applyProtection="1">
      <alignment horizontal="center" wrapText="1"/>
      <protection locked="0"/>
    </xf>
    <xf numFmtId="0" fontId="3" fillId="15" borderId="4" xfId="1" applyFont="1" applyFill="1" applyBorder="1" applyAlignment="1" applyProtection="1">
      <alignment horizontal="left" vertical="center" wrapText="1"/>
      <protection locked="0"/>
    </xf>
    <xf numFmtId="164" fontId="3" fillId="15" borderId="1" xfId="0" applyNumberFormat="1" applyFont="1" applyFill="1" applyBorder="1" applyAlignment="1" applyProtection="1">
      <alignment horizontal="center"/>
      <protection locked="0"/>
    </xf>
    <xf numFmtId="0" fontId="3" fillId="15" borderId="1" xfId="0" applyFont="1" applyFill="1" applyBorder="1" applyAlignment="1" applyProtection="1">
      <alignment wrapText="1"/>
      <protection locked="0"/>
    </xf>
    <xf numFmtId="16" fontId="3" fillId="12" borderId="1" xfId="1" applyNumberFormat="1" applyFont="1" applyFill="1" applyBorder="1" applyAlignment="1" applyProtection="1">
      <alignment horizontal="center" wrapText="1"/>
      <protection locked="0"/>
    </xf>
    <xf numFmtId="0" fontId="3" fillId="12" borderId="1" xfId="1" applyFont="1" applyFill="1" applyBorder="1" applyAlignment="1" applyProtection="1">
      <alignment wrapText="1"/>
      <protection locked="0"/>
    </xf>
    <xf numFmtId="165" fontId="3" fillId="12" borderId="1" xfId="0" applyNumberFormat="1" applyFont="1" applyFill="1" applyBorder="1" applyAlignment="1" applyProtection="1">
      <alignment horizontal="center" vertical="center" wrapText="1"/>
      <protection locked="0"/>
    </xf>
    <xf numFmtId="0" fontId="19" fillId="14" borderId="1" xfId="0" applyFont="1" applyFill="1" applyBorder="1" applyAlignment="1" applyProtection="1">
      <alignment horizontal="left" vertical="center"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19" fillId="0" borderId="1" xfId="0" applyFont="1" applyBorder="1" applyAlignment="1" applyProtection="1">
      <alignment horizontal="left" vertical="center" wrapText="1"/>
      <protection locked="0"/>
    </xf>
    <xf numFmtId="0" fontId="1" fillId="2" borderId="1" xfId="0" applyFont="1" applyFill="1" applyBorder="1" applyAlignment="1" applyProtection="1">
      <alignment horizontal="center" vertical="center" wrapText="1"/>
      <protection locked="0"/>
    </xf>
    <xf numFmtId="0" fontId="3" fillId="12" borderId="1" xfId="1" applyFont="1" applyFill="1" applyBorder="1" applyAlignment="1" applyProtection="1">
      <alignment horizontal="left" vertical="center" wrapText="1"/>
      <protection locked="0"/>
    </xf>
    <xf numFmtId="164" fontId="1" fillId="8" borderId="1" xfId="0" applyNumberFormat="1" applyFont="1" applyFill="1" applyBorder="1" applyAlignment="1" applyProtection="1">
      <alignment horizontal="center" wrapText="1"/>
      <protection locked="0"/>
    </xf>
    <xf numFmtId="0" fontId="3" fillId="2" borderId="2" xfId="0" applyFont="1" applyFill="1" applyBorder="1" applyAlignment="1" applyProtection="1">
      <alignment horizontal="left" vertical="center" wrapText="1"/>
      <protection locked="0"/>
    </xf>
    <xf numFmtId="0" fontId="3" fillId="2" borderId="4" xfId="0" applyFont="1" applyFill="1" applyBorder="1" applyAlignment="1" applyProtection="1">
      <alignment horizontal="left" vertical="center" wrapText="1"/>
      <protection locked="0"/>
    </xf>
    <xf numFmtId="0" fontId="3" fillId="2" borderId="2"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left" vertical="center" wrapText="1"/>
      <protection locked="0"/>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center" vertical="center" wrapText="1"/>
      <protection locked="0"/>
    </xf>
    <xf numFmtId="0" fontId="1" fillId="8" borderId="1" xfId="0" applyFont="1" applyFill="1" applyBorder="1" applyAlignment="1" applyProtection="1">
      <alignment horizontal="left" vertical="center"/>
      <protection locked="0"/>
    </xf>
    <xf numFmtId="0" fontId="3" fillId="14"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center" vertical="center"/>
      <protection locked="0"/>
    </xf>
    <xf numFmtId="0" fontId="19" fillId="14" borderId="1" xfId="0" applyFont="1" applyFill="1" applyBorder="1" applyAlignment="1" applyProtection="1">
      <alignment horizontal="left" vertical="center" wrapText="1"/>
      <protection locked="0"/>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1" fillId="4"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pplyProtection="1">
      <alignment horizontal="center" wrapText="1"/>
      <protection locked="0"/>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 fillId="3" borderId="3" xfId="0" applyFont="1" applyFill="1" applyBorder="1" applyAlignment="1" applyProtection="1">
      <alignment horizontal="center" vertical="center" wrapText="1"/>
      <protection locked="0"/>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5" fillId="0" borderId="1" xfId="0" applyFont="1" applyBorder="1" applyAlignment="1">
      <alignment horizontal="left" wrapText="1"/>
    </xf>
    <xf numFmtId="164" fontId="11" fillId="0" borderId="2" xfId="0" applyNumberFormat="1" applyFont="1" applyBorder="1" applyAlignment="1">
      <alignment horizontal="center"/>
    </xf>
    <xf numFmtId="164" fontId="11" fillId="0" borderId="4" xfId="0" applyNumberFormat="1" applyFont="1" applyBorder="1" applyAlignment="1">
      <alignment horizontal="center"/>
    </xf>
    <xf numFmtId="164" fontId="11" fillId="0" borderId="3" xfId="0" applyNumberFormat="1" applyFont="1" applyBorder="1" applyAlignment="1">
      <alignment horizont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164" fontId="8" fillId="0" borderId="4" xfId="0" applyNumberFormat="1" applyFont="1" applyBorder="1" applyAlignment="1">
      <alignment horizontal="center"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3" fillId="12" borderId="2" xfId="0" applyFont="1" applyFill="1" applyBorder="1" applyAlignment="1">
      <alignment horizontal="center" vertical="center" wrapText="1"/>
    </xf>
    <xf numFmtId="0" fontId="3" fillId="12" borderId="4"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1" fillId="4" borderId="1" xfId="0" applyFont="1" applyFill="1" applyBorder="1" applyAlignment="1">
      <alignment horizontal="center" wrapText="1"/>
    </xf>
    <xf numFmtId="0" fontId="3" fillId="0" borderId="4" xfId="0" applyFont="1" applyBorder="1" applyAlignment="1" applyProtection="1">
      <alignment horizontal="center" vertical="center" wrapText="1"/>
      <protection locked="0"/>
    </xf>
    <xf numFmtId="0" fontId="3" fillId="14" borderId="2" xfId="0" applyFont="1" applyFill="1" applyBorder="1" applyAlignment="1" applyProtection="1">
      <alignment horizontal="center" vertical="center" wrapText="1"/>
      <protection locked="0"/>
    </xf>
    <xf numFmtId="0" fontId="3" fillId="14" borderId="4" xfId="0" applyFont="1" applyFill="1" applyBorder="1" applyAlignment="1" applyProtection="1">
      <alignment horizontal="center" vertical="center" wrapText="1"/>
      <protection locked="0"/>
    </xf>
    <xf numFmtId="0" fontId="3" fillId="14" borderId="3"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left" vertical="center" wrapText="1"/>
      <protection locked="0"/>
    </xf>
    <xf numFmtId="0" fontId="3" fillId="14" borderId="2" xfId="0" applyFont="1" applyFill="1" applyBorder="1" applyAlignment="1" applyProtection="1">
      <alignment horizontal="left" vertical="center" wrapText="1"/>
      <protection locked="0"/>
    </xf>
    <xf numFmtId="0" fontId="3" fillId="14" borderId="4" xfId="0" applyFont="1" applyFill="1" applyBorder="1" applyAlignment="1" applyProtection="1">
      <alignment horizontal="left" vertical="center" wrapText="1"/>
      <protection locked="0"/>
    </xf>
    <xf numFmtId="0" fontId="3" fillId="12" borderId="2" xfId="0" applyFont="1" applyFill="1" applyBorder="1" applyAlignment="1">
      <alignment horizontal="center" wrapText="1"/>
    </xf>
    <xf numFmtId="0" fontId="3" fillId="12" borderId="4" xfId="0" applyFont="1" applyFill="1" applyBorder="1" applyAlignment="1">
      <alignment horizontal="center" wrapText="1"/>
    </xf>
    <xf numFmtId="0" fontId="3" fillId="12" borderId="3" xfId="0" applyFont="1" applyFill="1" applyBorder="1" applyAlignment="1">
      <alignment horizontal="center" wrapText="1"/>
    </xf>
    <xf numFmtId="3" fontId="3" fillId="2" borderId="8" xfId="0" applyNumberFormat="1" applyFont="1" applyFill="1" applyBorder="1" applyAlignment="1" applyProtection="1">
      <alignment horizontal="center" vertical="center" wrapText="1"/>
      <protection locked="0"/>
    </xf>
    <xf numFmtId="3" fontId="3" fillId="2" borderId="9" xfId="0" applyNumberFormat="1" applyFont="1" applyFill="1" applyBorder="1" applyAlignment="1" applyProtection="1">
      <alignment horizontal="center" vertical="center" wrapText="1"/>
      <protection locked="0"/>
    </xf>
    <xf numFmtId="3" fontId="3" fillId="2" borderId="10" xfId="0" applyNumberFormat="1" applyFont="1" applyFill="1" applyBorder="1" applyAlignment="1" applyProtection="1">
      <alignment horizontal="center" vertical="center" wrapText="1"/>
      <protection locked="0"/>
    </xf>
    <xf numFmtId="3" fontId="3" fillId="2" borderId="11" xfId="0" applyNumberFormat="1" applyFont="1" applyFill="1" applyBorder="1" applyAlignment="1" applyProtection="1">
      <alignment horizontal="center" vertical="center" wrapText="1"/>
      <protection locked="0"/>
    </xf>
    <xf numFmtId="3" fontId="3" fillId="2" borderId="12" xfId="0" applyNumberFormat="1" applyFont="1" applyFill="1" applyBorder="1" applyAlignment="1" applyProtection="1">
      <alignment horizontal="center" vertical="center" wrapText="1"/>
      <protection locked="0"/>
    </xf>
    <xf numFmtId="3" fontId="3" fillId="2" borderId="13" xfId="0" applyNumberFormat="1" applyFont="1" applyFill="1" applyBorder="1" applyAlignment="1" applyProtection="1">
      <alignment horizontal="center" vertical="center" wrapText="1"/>
      <protection locked="0"/>
    </xf>
    <xf numFmtId="0" fontId="19" fillId="14" borderId="2" xfId="0" applyFont="1" applyFill="1" applyBorder="1" applyAlignment="1" applyProtection="1">
      <alignment horizontal="center" vertical="center" wrapText="1"/>
      <protection locked="0"/>
    </xf>
    <xf numFmtId="0" fontId="19" fillId="14" borderId="4" xfId="0" applyFont="1" applyFill="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cellXfs>
  <cellStyles count="3">
    <cellStyle name="Normal 2" xfId="1"/>
    <cellStyle name="Parasts" xfId="0" builtinId="0"/>
    <cellStyle name="Parasts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591"/>
  <sheetViews>
    <sheetView showGridLines="0" tabSelected="1" zoomScale="70" zoomScaleNormal="70" workbookViewId="0">
      <pane xSplit="2" ySplit="2" topLeftCell="C3" activePane="bottomRight" state="frozen"/>
      <selection pane="topRight" activeCell="C1" sqref="C1"/>
      <selection pane="bottomLeft" activeCell="A4" sqref="A4"/>
      <selection pane="bottomRight" activeCell="L420" sqref="L420"/>
    </sheetView>
  </sheetViews>
  <sheetFormatPr defaultColWidth="8.85546875" defaultRowHeight="15" outlineLevelRow="3" outlineLevelCol="1" x14ac:dyDescent="0.25"/>
  <cols>
    <col min="1" max="1" width="7.42578125" style="52" customWidth="1"/>
    <col min="2" max="2" width="18.140625" style="52" customWidth="1"/>
    <col min="3" max="3" width="18.42578125" style="52" customWidth="1"/>
    <col min="4" max="4" width="6.85546875" style="53" customWidth="1"/>
    <col min="5" max="5" width="17.140625" style="53" customWidth="1"/>
    <col min="6" max="6" width="10.5703125" style="54" customWidth="1"/>
    <col min="7" max="7" width="10.42578125" style="54" customWidth="1"/>
    <col min="8" max="8" width="26" style="52" customWidth="1"/>
    <col min="9" max="9" width="13.140625" style="53" customWidth="1"/>
    <col min="10" max="10" width="14.85546875" style="53" customWidth="1"/>
    <col min="11" max="11" width="13.42578125" style="56" customWidth="1"/>
    <col min="12" max="12" width="33.85546875" style="54" customWidth="1"/>
    <col min="13" max="13" width="10.5703125" style="56" hidden="1" customWidth="1" outlineLevel="1"/>
    <col min="14" max="14" width="24.140625" style="1" hidden="1" customWidth="1" outlineLevel="1"/>
    <col min="15" max="15" width="13" style="173" hidden="1" customWidth="1" outlineLevel="1"/>
    <col min="16" max="16" width="13.85546875" style="173" hidden="1" customWidth="1" outlineLevel="1"/>
    <col min="17" max="17" width="18.140625" style="56" customWidth="1" collapsed="1"/>
    <col min="18" max="18" width="13.140625" style="57" hidden="1" customWidth="1" outlineLevel="1"/>
    <col min="19" max="19" width="35" style="79" hidden="1" customWidth="1" outlineLevel="1"/>
    <col min="20" max="20" width="12.42578125" style="57" hidden="1" customWidth="1" outlineLevel="1"/>
    <col min="21" max="21" width="11.42578125" style="57" hidden="1" customWidth="1" outlineLevel="1"/>
    <col min="22" max="22" width="17.5703125" style="57" hidden="1" customWidth="1" outlineLevel="1"/>
    <col min="23" max="23" width="0" style="1" hidden="1" customWidth="1" outlineLevel="1"/>
    <col min="24" max="24" width="8.85546875" style="1" collapsed="1"/>
    <col min="25" max="16384" width="8.85546875" style="1"/>
  </cols>
  <sheetData>
    <row r="1" spans="1:22" ht="14.1" customHeight="1" x14ac:dyDescent="0.25">
      <c r="A1" s="248" t="s">
        <v>419</v>
      </c>
      <c r="B1" s="248"/>
      <c r="C1" s="224" t="s">
        <v>424</v>
      </c>
      <c r="D1" s="224" t="s">
        <v>425</v>
      </c>
      <c r="E1" s="224" t="s">
        <v>448</v>
      </c>
      <c r="F1" s="223" t="s">
        <v>0</v>
      </c>
      <c r="G1" s="223" t="s">
        <v>420</v>
      </c>
      <c r="H1" s="223" t="s">
        <v>421</v>
      </c>
      <c r="I1" s="222" t="s">
        <v>441</v>
      </c>
      <c r="J1" s="222" t="s">
        <v>442</v>
      </c>
      <c r="K1" s="223" t="s">
        <v>443</v>
      </c>
      <c r="L1" s="224" t="s">
        <v>455</v>
      </c>
      <c r="M1" s="219" t="s">
        <v>420</v>
      </c>
      <c r="N1" s="219" t="s">
        <v>421</v>
      </c>
      <c r="O1" s="242" t="s">
        <v>422</v>
      </c>
      <c r="P1" s="242" t="s">
        <v>423</v>
      </c>
      <c r="Q1" s="219" t="s">
        <v>435</v>
      </c>
      <c r="R1" s="220" t="s">
        <v>436</v>
      </c>
      <c r="S1" s="221" t="s">
        <v>437</v>
      </c>
    </row>
    <row r="2" spans="1:22" ht="26.45" customHeight="1" x14ac:dyDescent="0.25">
      <c r="A2" s="248"/>
      <c r="B2" s="248"/>
      <c r="C2" s="225"/>
      <c r="D2" s="225"/>
      <c r="E2" s="225"/>
      <c r="F2" s="223"/>
      <c r="G2" s="223"/>
      <c r="H2" s="223"/>
      <c r="I2" s="222"/>
      <c r="J2" s="222"/>
      <c r="K2" s="223"/>
      <c r="L2" s="225"/>
      <c r="M2" s="219"/>
      <c r="N2" s="219"/>
      <c r="O2" s="242"/>
      <c r="P2" s="242"/>
      <c r="Q2" s="219"/>
      <c r="R2" s="220"/>
      <c r="S2" s="221"/>
    </row>
    <row r="3" spans="1:22" ht="30" hidden="1" outlineLevel="2" x14ac:dyDescent="0.25">
      <c r="A3" s="3" t="s">
        <v>510</v>
      </c>
      <c r="B3" s="3" t="s">
        <v>1417</v>
      </c>
      <c r="C3" s="183"/>
      <c r="D3" s="4"/>
      <c r="E3" s="4"/>
      <c r="F3" s="4" t="s">
        <v>52</v>
      </c>
      <c r="G3" s="184"/>
      <c r="H3" s="23"/>
      <c r="I3" s="9"/>
      <c r="J3" s="9"/>
      <c r="K3" s="9"/>
      <c r="L3" s="10"/>
      <c r="M3" s="141" t="s">
        <v>137</v>
      </c>
      <c r="N3" s="142" t="s">
        <v>138</v>
      </c>
      <c r="O3" s="143"/>
      <c r="P3" s="144">
        <v>1200</v>
      </c>
      <c r="Q3" s="144">
        <f>P3-O3</f>
        <v>1200</v>
      </c>
      <c r="R3" s="58"/>
      <c r="S3" s="59"/>
    </row>
    <row r="4" spans="1:22" ht="30" outlineLevel="1" collapsed="1" x14ac:dyDescent="0.25">
      <c r="A4" s="97" t="s">
        <v>510</v>
      </c>
      <c r="B4" s="11" t="s">
        <v>1417</v>
      </c>
      <c r="C4" s="12"/>
      <c r="D4" s="12"/>
      <c r="E4" s="12"/>
      <c r="F4" s="12"/>
      <c r="G4" s="12"/>
      <c r="H4" s="12" t="s">
        <v>418</v>
      </c>
      <c r="I4" s="13">
        <f>I3</f>
        <v>0</v>
      </c>
      <c r="J4" s="13">
        <f>J3</f>
        <v>0</v>
      </c>
      <c r="K4" s="13">
        <f>K3</f>
        <v>0</v>
      </c>
      <c r="L4" s="13"/>
      <c r="M4" s="149"/>
      <c r="N4" s="149" t="s">
        <v>418</v>
      </c>
      <c r="O4" s="150">
        <f>O3</f>
        <v>0</v>
      </c>
      <c r="P4" s="150">
        <f>P3</f>
        <v>1200</v>
      </c>
      <c r="Q4" s="150">
        <f>Q3</f>
        <v>1200</v>
      </c>
      <c r="R4" s="60">
        <f>K4-Q4</f>
        <v>-1200</v>
      </c>
      <c r="S4" s="59" t="s">
        <v>1418</v>
      </c>
      <c r="T4" s="61"/>
      <c r="U4" s="62"/>
      <c r="V4" s="63"/>
    </row>
    <row r="5" spans="1:22" ht="51.6" hidden="1" customHeight="1" outlineLevel="2" x14ac:dyDescent="0.25">
      <c r="A5" s="244" t="s">
        <v>1</v>
      </c>
      <c r="B5" s="204" t="s">
        <v>2</v>
      </c>
      <c r="C5" s="15"/>
      <c r="D5" s="7" t="s">
        <v>426</v>
      </c>
      <c r="E5" s="16" t="s">
        <v>674</v>
      </c>
      <c r="F5" s="204" t="s">
        <v>3</v>
      </c>
      <c r="G5" s="204">
        <v>420</v>
      </c>
      <c r="H5" s="8" t="s">
        <v>688</v>
      </c>
      <c r="I5" s="9"/>
      <c r="J5" s="9">
        <v>450</v>
      </c>
      <c r="K5" s="9">
        <f>J5-I5</f>
        <v>450</v>
      </c>
      <c r="L5" s="10" t="s">
        <v>702</v>
      </c>
      <c r="M5" s="141" t="s">
        <v>4</v>
      </c>
      <c r="N5" s="142" t="s">
        <v>5</v>
      </c>
      <c r="O5" s="143"/>
      <c r="P5" s="144">
        <v>250</v>
      </c>
      <c r="Q5" s="144">
        <f>P5-O5</f>
        <v>250</v>
      </c>
      <c r="R5" s="58"/>
      <c r="S5" s="59"/>
    </row>
    <row r="6" spans="1:22" ht="45" hidden="1" outlineLevel="2" x14ac:dyDescent="0.25">
      <c r="A6" s="245"/>
      <c r="B6" s="205"/>
      <c r="C6" s="17"/>
      <c r="D6" s="7" t="s">
        <v>427</v>
      </c>
      <c r="E6" s="16" t="s">
        <v>620</v>
      </c>
      <c r="F6" s="205"/>
      <c r="G6" s="205"/>
      <c r="H6" s="8" t="s">
        <v>689</v>
      </c>
      <c r="I6" s="9"/>
      <c r="J6" s="9">
        <v>150</v>
      </c>
      <c r="K6" s="9">
        <f t="shared" ref="K6:K23" si="0">J6-I6</f>
        <v>150</v>
      </c>
      <c r="L6" s="10" t="s">
        <v>702</v>
      </c>
      <c r="M6" s="141" t="s">
        <v>6</v>
      </c>
      <c r="N6" s="142" t="s">
        <v>7</v>
      </c>
      <c r="O6" s="143"/>
      <c r="P6" s="144">
        <v>30</v>
      </c>
      <c r="Q6" s="144">
        <f t="shared" ref="Q6:Q88" si="1">P6-O6</f>
        <v>30</v>
      </c>
      <c r="R6" s="58"/>
      <c r="S6" s="59"/>
    </row>
    <row r="7" spans="1:22" ht="60" hidden="1" outlineLevel="2" x14ac:dyDescent="0.25">
      <c r="A7" s="245"/>
      <c r="B7" s="205"/>
      <c r="C7" s="17"/>
      <c r="D7" s="7" t="s">
        <v>428</v>
      </c>
      <c r="E7" s="16" t="s">
        <v>686</v>
      </c>
      <c r="F7" s="205"/>
      <c r="G7" s="205"/>
      <c r="H7" s="8" t="s">
        <v>690</v>
      </c>
      <c r="I7" s="9"/>
      <c r="J7" s="9">
        <v>130</v>
      </c>
      <c r="K7" s="9">
        <f t="shared" si="0"/>
        <v>130</v>
      </c>
      <c r="L7" s="10" t="s">
        <v>703</v>
      </c>
      <c r="M7" s="141" t="s">
        <v>8</v>
      </c>
      <c r="N7" s="142" t="s">
        <v>9</v>
      </c>
      <c r="O7" s="143"/>
      <c r="P7" s="144">
        <v>20</v>
      </c>
      <c r="Q7" s="144">
        <f t="shared" si="1"/>
        <v>20</v>
      </c>
      <c r="R7" s="58"/>
      <c r="S7" s="59"/>
    </row>
    <row r="8" spans="1:22" ht="30" hidden="1" outlineLevel="2" x14ac:dyDescent="0.25">
      <c r="A8" s="245"/>
      <c r="B8" s="205"/>
      <c r="C8" s="17"/>
      <c r="D8" s="7" t="s">
        <v>429</v>
      </c>
      <c r="E8" s="16" t="s">
        <v>686</v>
      </c>
      <c r="F8" s="205"/>
      <c r="G8" s="205"/>
      <c r="H8" s="8" t="s">
        <v>691</v>
      </c>
      <c r="I8" s="9"/>
      <c r="J8" s="9">
        <v>350</v>
      </c>
      <c r="K8" s="9">
        <f t="shared" si="0"/>
        <v>350</v>
      </c>
      <c r="L8" s="10" t="s">
        <v>704</v>
      </c>
      <c r="M8" s="141" t="s">
        <v>10</v>
      </c>
      <c r="N8" s="142" t="s">
        <v>11</v>
      </c>
      <c r="O8" s="143"/>
      <c r="P8" s="144">
        <v>80</v>
      </c>
      <c r="Q8" s="144">
        <f t="shared" si="1"/>
        <v>80</v>
      </c>
      <c r="R8" s="58"/>
      <c r="S8" s="59"/>
    </row>
    <row r="9" spans="1:22" ht="60" hidden="1" outlineLevel="2" x14ac:dyDescent="0.25">
      <c r="A9" s="245"/>
      <c r="B9" s="205"/>
      <c r="C9" s="17"/>
      <c r="D9" s="7" t="s">
        <v>430</v>
      </c>
      <c r="E9" s="16" t="s">
        <v>673</v>
      </c>
      <c r="F9" s="205"/>
      <c r="G9" s="205"/>
      <c r="H9" s="8" t="s">
        <v>692</v>
      </c>
      <c r="I9" s="9"/>
      <c r="J9" s="9">
        <v>200</v>
      </c>
      <c r="K9" s="9">
        <f t="shared" si="0"/>
        <v>200</v>
      </c>
      <c r="L9" s="10" t="s">
        <v>705</v>
      </c>
      <c r="M9" s="141" t="s">
        <v>12</v>
      </c>
      <c r="N9" s="142" t="s">
        <v>13</v>
      </c>
      <c r="O9" s="143"/>
      <c r="P9" s="144">
        <v>20</v>
      </c>
      <c r="Q9" s="144">
        <f t="shared" si="1"/>
        <v>20</v>
      </c>
      <c r="R9" s="58"/>
      <c r="S9" s="59"/>
    </row>
    <row r="10" spans="1:22" ht="60" hidden="1" outlineLevel="2" x14ac:dyDescent="0.25">
      <c r="A10" s="245"/>
      <c r="B10" s="205"/>
      <c r="C10" s="17"/>
      <c r="D10" s="7" t="s">
        <v>431</v>
      </c>
      <c r="E10" s="16" t="s">
        <v>676</v>
      </c>
      <c r="F10" s="205"/>
      <c r="G10" s="205"/>
      <c r="H10" s="8" t="s">
        <v>692</v>
      </c>
      <c r="I10" s="9"/>
      <c r="J10" s="9">
        <v>200</v>
      </c>
      <c r="K10" s="9">
        <f t="shared" si="0"/>
        <v>200</v>
      </c>
      <c r="L10" s="10" t="s">
        <v>705</v>
      </c>
      <c r="M10" s="141" t="s">
        <v>14</v>
      </c>
      <c r="N10" s="142" t="s">
        <v>15</v>
      </c>
      <c r="O10" s="143"/>
      <c r="P10" s="144">
        <v>135</v>
      </c>
      <c r="Q10" s="144">
        <f t="shared" si="1"/>
        <v>135</v>
      </c>
      <c r="R10" s="58"/>
      <c r="S10" s="59"/>
    </row>
    <row r="11" spans="1:22" ht="30" hidden="1" outlineLevel="2" x14ac:dyDescent="0.25">
      <c r="A11" s="245"/>
      <c r="B11" s="205"/>
      <c r="C11" s="17"/>
      <c r="D11" s="7" t="s">
        <v>432</v>
      </c>
      <c r="E11" s="16" t="s">
        <v>466</v>
      </c>
      <c r="F11" s="205"/>
      <c r="G11" s="205"/>
      <c r="H11" s="8" t="s">
        <v>689</v>
      </c>
      <c r="I11" s="9"/>
      <c r="J11" s="9">
        <v>150</v>
      </c>
      <c r="K11" s="9">
        <f t="shared" si="0"/>
        <v>150</v>
      </c>
      <c r="L11" s="10" t="s">
        <v>706</v>
      </c>
      <c r="M11" s="141" t="s">
        <v>16</v>
      </c>
      <c r="N11" s="142" t="s">
        <v>17</v>
      </c>
      <c r="O11" s="143"/>
      <c r="P11" s="144">
        <v>331</v>
      </c>
      <c r="Q11" s="144">
        <f t="shared" si="1"/>
        <v>331</v>
      </c>
      <c r="R11" s="58"/>
      <c r="S11" s="59"/>
    </row>
    <row r="12" spans="1:22" ht="45" hidden="1" outlineLevel="2" x14ac:dyDescent="0.25">
      <c r="A12" s="245"/>
      <c r="B12" s="205"/>
      <c r="C12" s="17"/>
      <c r="D12" s="7" t="s">
        <v>433</v>
      </c>
      <c r="E12" s="16" t="s">
        <v>460</v>
      </c>
      <c r="F12" s="205"/>
      <c r="G12" s="205"/>
      <c r="H12" s="8" t="s">
        <v>693</v>
      </c>
      <c r="I12" s="9"/>
      <c r="J12" s="9">
        <v>250</v>
      </c>
      <c r="K12" s="9">
        <f t="shared" si="0"/>
        <v>250</v>
      </c>
      <c r="L12" s="10" t="s">
        <v>704</v>
      </c>
      <c r="M12" s="141" t="s">
        <v>18</v>
      </c>
      <c r="N12" s="142" t="s">
        <v>19</v>
      </c>
      <c r="O12" s="143"/>
      <c r="P12" s="144">
        <v>130</v>
      </c>
      <c r="Q12" s="144">
        <f t="shared" si="1"/>
        <v>130</v>
      </c>
      <c r="R12" s="58"/>
      <c r="S12" s="59"/>
    </row>
    <row r="13" spans="1:22" ht="45" hidden="1" outlineLevel="2" x14ac:dyDescent="0.25">
      <c r="A13" s="245"/>
      <c r="B13" s="205"/>
      <c r="C13" s="17"/>
      <c r="D13" s="7" t="s">
        <v>434</v>
      </c>
      <c r="E13" s="16" t="s">
        <v>687</v>
      </c>
      <c r="F13" s="205"/>
      <c r="G13" s="205"/>
      <c r="H13" s="8" t="s">
        <v>694</v>
      </c>
      <c r="I13" s="9"/>
      <c r="J13" s="9">
        <v>80</v>
      </c>
      <c r="K13" s="9">
        <f t="shared" si="0"/>
        <v>80</v>
      </c>
      <c r="L13" s="10" t="s">
        <v>707</v>
      </c>
      <c r="M13" s="141" t="s">
        <v>20</v>
      </c>
      <c r="N13" s="142" t="s">
        <v>21</v>
      </c>
      <c r="O13" s="143"/>
      <c r="P13" s="144">
        <v>225</v>
      </c>
      <c r="Q13" s="144">
        <f t="shared" si="1"/>
        <v>225</v>
      </c>
      <c r="R13" s="58"/>
      <c r="S13" s="59"/>
    </row>
    <row r="14" spans="1:22" ht="45" hidden="1" outlineLevel="2" x14ac:dyDescent="0.25">
      <c r="A14" s="245"/>
      <c r="B14" s="205"/>
      <c r="C14" s="17"/>
      <c r="D14" s="7" t="s">
        <v>472</v>
      </c>
      <c r="E14" s="16" t="s">
        <v>674</v>
      </c>
      <c r="F14" s="205"/>
      <c r="G14" s="205"/>
      <c r="H14" s="8" t="s">
        <v>695</v>
      </c>
      <c r="I14" s="9"/>
      <c r="J14" s="9">
        <v>80</v>
      </c>
      <c r="K14" s="9">
        <f t="shared" si="0"/>
        <v>80</v>
      </c>
      <c r="L14" s="10" t="s">
        <v>707</v>
      </c>
      <c r="M14" s="141"/>
      <c r="N14" s="142"/>
      <c r="O14" s="143"/>
      <c r="P14" s="144"/>
      <c r="Q14" s="144"/>
      <c r="R14" s="58"/>
      <c r="S14" s="59"/>
    </row>
    <row r="15" spans="1:22" ht="45" hidden="1" outlineLevel="2" x14ac:dyDescent="0.25">
      <c r="A15" s="245"/>
      <c r="B15" s="205"/>
      <c r="C15" s="17"/>
      <c r="D15" s="7" t="s">
        <v>476</v>
      </c>
      <c r="E15" s="16" t="s">
        <v>674</v>
      </c>
      <c r="F15" s="205"/>
      <c r="G15" s="205"/>
      <c r="H15" s="8" t="s">
        <v>696</v>
      </c>
      <c r="I15" s="9"/>
      <c r="J15" s="9">
        <v>80</v>
      </c>
      <c r="K15" s="9">
        <f t="shared" si="0"/>
        <v>80</v>
      </c>
      <c r="L15" s="10" t="s">
        <v>707</v>
      </c>
      <c r="M15" s="141"/>
      <c r="N15" s="142"/>
      <c r="O15" s="143"/>
      <c r="P15" s="144"/>
      <c r="Q15" s="144"/>
      <c r="R15" s="58"/>
      <c r="S15" s="59"/>
    </row>
    <row r="16" spans="1:22" ht="45" hidden="1" outlineLevel="2" x14ac:dyDescent="0.25">
      <c r="A16" s="245"/>
      <c r="B16" s="205"/>
      <c r="C16" s="17"/>
      <c r="D16" s="7" t="s">
        <v>480</v>
      </c>
      <c r="E16" s="16" t="s">
        <v>620</v>
      </c>
      <c r="F16" s="205"/>
      <c r="G16" s="205"/>
      <c r="H16" s="8" t="s">
        <v>544</v>
      </c>
      <c r="I16" s="9"/>
      <c r="J16" s="9">
        <v>80</v>
      </c>
      <c r="K16" s="9">
        <f t="shared" si="0"/>
        <v>80</v>
      </c>
      <c r="L16" s="10" t="s">
        <v>707</v>
      </c>
      <c r="M16" s="141"/>
      <c r="N16" s="142"/>
      <c r="O16" s="143"/>
      <c r="P16" s="144"/>
      <c r="Q16" s="144"/>
      <c r="R16" s="58"/>
      <c r="S16" s="59"/>
    </row>
    <row r="17" spans="1:22" ht="45" hidden="1" outlineLevel="2" x14ac:dyDescent="0.25">
      <c r="A17" s="245"/>
      <c r="B17" s="205"/>
      <c r="C17" s="17"/>
      <c r="D17" s="7" t="s">
        <v>548</v>
      </c>
      <c r="E17" s="16" t="s">
        <v>620</v>
      </c>
      <c r="F17" s="205"/>
      <c r="G17" s="205"/>
      <c r="H17" s="8" t="s">
        <v>697</v>
      </c>
      <c r="I17" s="9"/>
      <c r="J17" s="9">
        <v>80</v>
      </c>
      <c r="K17" s="9">
        <f t="shared" si="0"/>
        <v>80</v>
      </c>
      <c r="L17" s="10" t="s">
        <v>707</v>
      </c>
      <c r="M17" s="141"/>
      <c r="N17" s="142"/>
      <c r="O17" s="143"/>
      <c r="P17" s="144"/>
      <c r="Q17" s="144"/>
      <c r="R17" s="58"/>
      <c r="S17" s="59"/>
    </row>
    <row r="18" spans="1:22" ht="45" hidden="1" outlineLevel="2" x14ac:dyDescent="0.25">
      <c r="A18" s="245"/>
      <c r="B18" s="205"/>
      <c r="C18" s="17"/>
      <c r="D18" s="7" t="s">
        <v>502</v>
      </c>
      <c r="E18" s="16" t="s">
        <v>488</v>
      </c>
      <c r="F18" s="205"/>
      <c r="G18" s="205"/>
      <c r="H18" s="8" t="s">
        <v>698</v>
      </c>
      <c r="I18" s="9"/>
      <c r="J18" s="9">
        <v>80</v>
      </c>
      <c r="K18" s="9">
        <f t="shared" si="0"/>
        <v>80</v>
      </c>
      <c r="L18" s="10" t="s">
        <v>707</v>
      </c>
      <c r="M18" s="141"/>
      <c r="N18" s="142"/>
      <c r="O18" s="143"/>
      <c r="P18" s="144"/>
      <c r="Q18" s="144"/>
      <c r="R18" s="58"/>
      <c r="S18" s="96"/>
    </row>
    <row r="19" spans="1:22" ht="45" hidden="1" outlineLevel="2" x14ac:dyDescent="0.25">
      <c r="A19" s="245"/>
      <c r="B19" s="205"/>
      <c r="C19" s="17"/>
      <c r="D19" s="7" t="s">
        <v>504</v>
      </c>
      <c r="E19" s="16" t="s">
        <v>488</v>
      </c>
      <c r="F19" s="205"/>
      <c r="G19" s="205"/>
      <c r="H19" s="8" t="s">
        <v>699</v>
      </c>
      <c r="I19" s="9"/>
      <c r="J19" s="9">
        <v>80</v>
      </c>
      <c r="K19" s="9">
        <f t="shared" si="0"/>
        <v>80</v>
      </c>
      <c r="L19" s="10" t="s">
        <v>707</v>
      </c>
      <c r="M19" s="141"/>
      <c r="N19" s="142"/>
      <c r="O19" s="143"/>
      <c r="P19" s="144"/>
      <c r="Q19" s="144"/>
      <c r="R19" s="58"/>
      <c r="S19" s="96"/>
    </row>
    <row r="20" spans="1:22" ht="45" hidden="1" outlineLevel="2" x14ac:dyDescent="0.25">
      <c r="A20" s="245"/>
      <c r="B20" s="205"/>
      <c r="C20" s="17"/>
      <c r="D20" s="7" t="s">
        <v>508</v>
      </c>
      <c r="E20" s="16" t="s">
        <v>466</v>
      </c>
      <c r="F20" s="205"/>
      <c r="G20" s="205"/>
      <c r="H20" s="8" t="s">
        <v>544</v>
      </c>
      <c r="I20" s="9"/>
      <c r="J20" s="9">
        <v>80</v>
      </c>
      <c r="K20" s="9">
        <f t="shared" si="0"/>
        <v>80</v>
      </c>
      <c r="L20" s="10" t="s">
        <v>707</v>
      </c>
      <c r="M20" s="141"/>
      <c r="N20" s="142"/>
      <c r="O20" s="143"/>
      <c r="P20" s="144"/>
      <c r="Q20" s="144"/>
      <c r="R20" s="58"/>
      <c r="S20" s="96"/>
    </row>
    <row r="21" spans="1:22" ht="45" hidden="1" outlineLevel="2" x14ac:dyDescent="0.25">
      <c r="A21" s="245"/>
      <c r="B21" s="205"/>
      <c r="C21" s="17"/>
      <c r="D21" s="7" t="s">
        <v>551</v>
      </c>
      <c r="E21" s="16" t="s">
        <v>460</v>
      </c>
      <c r="F21" s="205"/>
      <c r="G21" s="205"/>
      <c r="H21" s="8" t="s">
        <v>700</v>
      </c>
      <c r="I21" s="9"/>
      <c r="J21" s="9">
        <v>80</v>
      </c>
      <c r="K21" s="9">
        <f t="shared" si="0"/>
        <v>80</v>
      </c>
      <c r="L21" s="10" t="s">
        <v>707</v>
      </c>
      <c r="M21" s="141"/>
      <c r="N21" s="142"/>
      <c r="O21" s="143"/>
      <c r="P21" s="144"/>
      <c r="Q21" s="144"/>
      <c r="R21" s="58"/>
      <c r="S21" s="96"/>
    </row>
    <row r="22" spans="1:22" ht="75" hidden="1" outlineLevel="2" x14ac:dyDescent="0.25">
      <c r="A22" s="245"/>
      <c r="B22" s="205"/>
      <c r="C22" s="17"/>
      <c r="D22" s="7" t="s">
        <v>512</v>
      </c>
      <c r="E22" s="16" t="s">
        <v>675</v>
      </c>
      <c r="F22" s="205"/>
      <c r="G22" s="205"/>
      <c r="H22" s="8" t="s">
        <v>19</v>
      </c>
      <c r="I22" s="9"/>
      <c r="J22" s="9">
        <v>250</v>
      </c>
      <c r="K22" s="9">
        <f t="shared" si="0"/>
        <v>250</v>
      </c>
      <c r="L22" s="10" t="s">
        <v>708</v>
      </c>
      <c r="M22" s="141"/>
      <c r="N22" s="142"/>
      <c r="O22" s="143"/>
      <c r="P22" s="144"/>
      <c r="Q22" s="144"/>
      <c r="R22" s="58"/>
      <c r="S22" s="96"/>
    </row>
    <row r="23" spans="1:22" ht="75" hidden="1" outlineLevel="2" x14ac:dyDescent="0.25">
      <c r="A23" s="246"/>
      <c r="B23" s="206"/>
      <c r="C23" s="17"/>
      <c r="D23" s="7" t="s">
        <v>514</v>
      </c>
      <c r="E23" s="16" t="s">
        <v>673</v>
      </c>
      <c r="F23" s="206"/>
      <c r="G23" s="206"/>
      <c r="H23" s="8" t="s">
        <v>701</v>
      </c>
      <c r="I23" s="9"/>
      <c r="J23" s="9">
        <v>100</v>
      </c>
      <c r="K23" s="9">
        <f t="shared" si="0"/>
        <v>100</v>
      </c>
      <c r="L23" s="10" t="s">
        <v>708</v>
      </c>
      <c r="M23" s="141"/>
      <c r="N23" s="142"/>
      <c r="O23" s="143"/>
      <c r="P23" s="144"/>
      <c r="Q23" s="144"/>
      <c r="R23" s="58"/>
      <c r="S23" s="96"/>
    </row>
    <row r="24" spans="1:22" outlineLevel="1" collapsed="1" x14ac:dyDescent="0.25">
      <c r="A24" s="97">
        <v>214</v>
      </c>
      <c r="B24" s="11" t="s">
        <v>438</v>
      </c>
      <c r="C24" s="12" t="s">
        <v>685</v>
      </c>
      <c r="D24" s="12"/>
      <c r="E24" s="18"/>
      <c r="F24" s="18"/>
      <c r="G24" s="12"/>
      <c r="H24" s="12" t="s">
        <v>418</v>
      </c>
      <c r="I24" s="13">
        <f>SUM(I5:I23)</f>
        <v>0</v>
      </c>
      <c r="J24" s="13">
        <f>SUM(J5:J23)-1840</f>
        <v>1110</v>
      </c>
      <c r="K24" s="13">
        <f>SUM(K5:K23)-1840</f>
        <v>1110</v>
      </c>
      <c r="L24" s="13"/>
      <c r="M24" s="149"/>
      <c r="N24" s="149" t="s">
        <v>418</v>
      </c>
      <c r="O24" s="150">
        <f>SUM(O5:O13)</f>
        <v>0</v>
      </c>
      <c r="P24" s="150">
        <f>SUM(P5:P13)</f>
        <v>1221</v>
      </c>
      <c r="Q24" s="150">
        <f>SUM(Q5:Q13)</f>
        <v>1221</v>
      </c>
      <c r="R24" s="60">
        <f>K24-Q24</f>
        <v>-111</v>
      </c>
      <c r="S24" s="64" t="s">
        <v>709</v>
      </c>
      <c r="T24" s="61">
        <f>Q24/1.1</f>
        <v>1110</v>
      </c>
      <c r="U24" s="62">
        <f>T24-K24</f>
        <v>0</v>
      </c>
      <c r="V24" s="63" t="s">
        <v>565</v>
      </c>
    </row>
    <row r="25" spans="1:22" hidden="1" outlineLevel="2" x14ac:dyDescent="0.25">
      <c r="A25" s="208">
        <v>211</v>
      </c>
      <c r="B25" s="208" t="s">
        <v>1640</v>
      </c>
      <c r="C25" s="208" t="s">
        <v>1641</v>
      </c>
      <c r="D25" s="4" t="s">
        <v>426</v>
      </c>
      <c r="E25" s="5" t="s">
        <v>1121</v>
      </c>
      <c r="F25" s="208" t="s">
        <v>3</v>
      </c>
      <c r="G25" s="7"/>
      <c r="H25" s="8" t="s">
        <v>1642</v>
      </c>
      <c r="I25" s="9"/>
      <c r="J25" s="9"/>
      <c r="K25" s="9"/>
      <c r="L25" s="10" t="s">
        <v>1643</v>
      </c>
      <c r="M25" s="141" t="s">
        <v>1644</v>
      </c>
      <c r="N25" s="142" t="s">
        <v>308</v>
      </c>
      <c r="O25" s="143"/>
      <c r="P25" s="144">
        <v>80</v>
      </c>
      <c r="Q25" s="144">
        <f>P25-O25</f>
        <v>80</v>
      </c>
      <c r="R25" s="58"/>
      <c r="S25" s="96"/>
    </row>
    <row r="26" spans="1:22" hidden="1" outlineLevel="2" x14ac:dyDescent="0.25">
      <c r="A26" s="243"/>
      <c r="B26" s="243"/>
      <c r="C26" s="243"/>
      <c r="D26" s="4" t="s">
        <v>427</v>
      </c>
      <c r="E26" s="5" t="s">
        <v>727</v>
      </c>
      <c r="F26" s="243"/>
      <c r="G26" s="7"/>
      <c r="H26" s="8" t="s">
        <v>1645</v>
      </c>
      <c r="I26" s="9"/>
      <c r="J26" s="9"/>
      <c r="K26" s="9"/>
      <c r="L26" s="10" t="s">
        <v>1247</v>
      </c>
      <c r="M26" s="141" t="s">
        <v>95</v>
      </c>
      <c r="N26" s="142" t="s">
        <v>96</v>
      </c>
      <c r="O26" s="143"/>
      <c r="P26" s="144">
        <v>30</v>
      </c>
      <c r="Q26" s="144">
        <f t="shared" ref="Q26:Q29" si="2">P26-O26</f>
        <v>30</v>
      </c>
      <c r="R26" s="58"/>
      <c r="S26" s="96"/>
    </row>
    <row r="27" spans="1:22" hidden="1" outlineLevel="2" x14ac:dyDescent="0.25">
      <c r="A27" s="243"/>
      <c r="B27" s="243"/>
      <c r="C27" s="243"/>
      <c r="D27" s="4" t="s">
        <v>428</v>
      </c>
      <c r="E27" s="5" t="s">
        <v>724</v>
      </c>
      <c r="F27" s="243"/>
      <c r="G27" s="7"/>
      <c r="H27" s="8" t="s">
        <v>1248</v>
      </c>
      <c r="I27" s="9"/>
      <c r="J27" s="9"/>
      <c r="K27" s="9"/>
      <c r="L27" s="10" t="s">
        <v>1643</v>
      </c>
      <c r="M27" s="141" t="s">
        <v>6</v>
      </c>
      <c r="N27" s="142" t="s">
        <v>7</v>
      </c>
      <c r="O27" s="143"/>
      <c r="P27" s="144">
        <v>20</v>
      </c>
      <c r="Q27" s="144">
        <f t="shared" si="2"/>
        <v>20</v>
      </c>
      <c r="R27" s="58"/>
      <c r="S27" s="96"/>
    </row>
    <row r="28" spans="1:22" hidden="1" outlineLevel="2" x14ac:dyDescent="0.25">
      <c r="A28" s="243"/>
      <c r="B28" s="243"/>
      <c r="C28" s="243"/>
      <c r="D28" s="4" t="s">
        <v>429</v>
      </c>
      <c r="E28" s="5" t="s">
        <v>497</v>
      </c>
      <c r="F28" s="243"/>
      <c r="G28" s="7"/>
      <c r="H28" s="8" t="s">
        <v>1249</v>
      </c>
      <c r="I28" s="9"/>
      <c r="J28" s="9"/>
      <c r="K28" s="9"/>
      <c r="L28" s="10" t="s">
        <v>1247</v>
      </c>
      <c r="M28" s="141" t="s">
        <v>1646</v>
      </c>
      <c r="N28" s="142" t="s">
        <v>850</v>
      </c>
      <c r="O28" s="143"/>
      <c r="P28" s="144">
        <v>20</v>
      </c>
      <c r="Q28" s="144">
        <f t="shared" si="2"/>
        <v>20</v>
      </c>
      <c r="R28" s="58"/>
      <c r="S28" s="96"/>
    </row>
    <row r="29" spans="1:22" ht="30" hidden="1" outlineLevel="2" x14ac:dyDescent="0.25">
      <c r="A29" s="243"/>
      <c r="B29" s="243"/>
      <c r="C29" s="243"/>
      <c r="D29" s="6" t="s">
        <v>430</v>
      </c>
      <c r="E29" s="4" t="s">
        <v>1221</v>
      </c>
      <c r="F29" s="209"/>
      <c r="G29" s="14"/>
      <c r="H29" s="126" t="s">
        <v>96</v>
      </c>
      <c r="I29" s="131"/>
      <c r="J29" s="131"/>
      <c r="K29" s="9"/>
      <c r="L29" s="132" t="s">
        <v>1247</v>
      </c>
      <c r="M29" s="145" t="s">
        <v>1647</v>
      </c>
      <c r="N29" s="146" t="s">
        <v>1648</v>
      </c>
      <c r="O29" s="147"/>
      <c r="P29" s="148">
        <v>30</v>
      </c>
      <c r="Q29" s="144">
        <f t="shared" si="2"/>
        <v>30</v>
      </c>
      <c r="R29" s="58"/>
      <c r="S29" s="96"/>
    </row>
    <row r="30" spans="1:22" hidden="1" outlineLevel="2" x14ac:dyDescent="0.25">
      <c r="A30" s="243"/>
      <c r="B30" s="243"/>
      <c r="C30" s="243"/>
      <c r="D30" s="6" t="s">
        <v>431</v>
      </c>
      <c r="E30" s="4" t="s">
        <v>913</v>
      </c>
      <c r="F30" s="5"/>
      <c r="G30" s="14"/>
      <c r="H30" s="126" t="s">
        <v>1649</v>
      </c>
      <c r="I30" s="131"/>
      <c r="J30" s="131"/>
      <c r="K30" s="9"/>
      <c r="L30" s="132" t="s">
        <v>1247</v>
      </c>
      <c r="M30" s="145"/>
      <c r="N30" s="146"/>
      <c r="O30" s="147"/>
      <c r="P30" s="148"/>
      <c r="Q30" s="144"/>
      <c r="R30" s="58"/>
      <c r="S30" s="96"/>
    </row>
    <row r="31" spans="1:22" hidden="1" outlineLevel="2" x14ac:dyDescent="0.25">
      <c r="A31" s="209"/>
      <c r="B31" s="209"/>
      <c r="C31" s="209"/>
      <c r="D31" s="6" t="s">
        <v>432</v>
      </c>
      <c r="E31" s="4" t="s">
        <v>1219</v>
      </c>
      <c r="F31" s="5"/>
      <c r="G31" s="14"/>
      <c r="H31" s="126" t="s">
        <v>1650</v>
      </c>
      <c r="I31" s="131"/>
      <c r="J31" s="131"/>
      <c r="K31" s="9"/>
      <c r="L31" s="132" t="s">
        <v>1247</v>
      </c>
      <c r="M31" s="145"/>
      <c r="N31" s="146"/>
      <c r="O31" s="147"/>
      <c r="P31" s="148"/>
      <c r="Q31" s="144"/>
      <c r="R31" s="58"/>
      <c r="S31" s="96"/>
    </row>
    <row r="32" spans="1:22" ht="30" outlineLevel="1" collapsed="1" x14ac:dyDescent="0.25">
      <c r="A32" s="97">
        <v>211</v>
      </c>
      <c r="B32" s="11" t="s">
        <v>1640</v>
      </c>
      <c r="C32" s="12" t="s">
        <v>1641</v>
      </c>
      <c r="D32" s="25"/>
      <c r="E32" s="18"/>
      <c r="F32" s="18"/>
      <c r="G32" s="25"/>
      <c r="H32" s="48"/>
      <c r="I32" s="133"/>
      <c r="J32" s="133"/>
      <c r="K32" s="26"/>
      <c r="L32" s="134"/>
      <c r="M32" s="151"/>
      <c r="N32" s="152"/>
      <c r="O32" s="153"/>
      <c r="P32" s="154">
        <f>SUM(P25:P31)</f>
        <v>180</v>
      </c>
      <c r="Q32" s="154">
        <f>SUM(Q25:Q31)</f>
        <v>180</v>
      </c>
      <c r="R32" s="58"/>
      <c r="S32" s="96"/>
      <c r="T32" s="61"/>
      <c r="U32" s="62"/>
      <c r="V32" s="63"/>
    </row>
    <row r="33" spans="1:22" ht="90" hidden="1" outlineLevel="2" x14ac:dyDescent="0.25">
      <c r="A33" s="249" t="s">
        <v>22</v>
      </c>
      <c r="B33" s="204" t="s">
        <v>23</v>
      </c>
      <c r="C33" s="204" t="s">
        <v>910</v>
      </c>
      <c r="D33" s="7" t="s">
        <v>426</v>
      </c>
      <c r="E33" s="7" t="s">
        <v>911</v>
      </c>
      <c r="F33" s="204" t="s">
        <v>3</v>
      </c>
      <c r="G33" s="204">
        <v>420</v>
      </c>
      <c r="H33" s="8" t="s">
        <v>914</v>
      </c>
      <c r="I33" s="19"/>
      <c r="J33" s="9">
        <v>450</v>
      </c>
      <c r="K33" s="19">
        <f>J33-I33</f>
        <v>450</v>
      </c>
      <c r="L33" s="20" t="s">
        <v>915</v>
      </c>
      <c r="M33" s="141" t="s">
        <v>4</v>
      </c>
      <c r="N33" s="142" t="s">
        <v>5</v>
      </c>
      <c r="O33" s="155"/>
      <c r="P33" s="156">
        <v>610</v>
      </c>
      <c r="Q33" s="144">
        <f t="shared" si="1"/>
        <v>610</v>
      </c>
      <c r="R33" s="65"/>
      <c r="S33" s="59"/>
    </row>
    <row r="34" spans="1:22" ht="30" hidden="1" outlineLevel="2" x14ac:dyDescent="0.25">
      <c r="A34" s="250"/>
      <c r="B34" s="205"/>
      <c r="C34" s="205"/>
      <c r="D34" s="7" t="s">
        <v>427</v>
      </c>
      <c r="E34" s="7" t="s">
        <v>620</v>
      </c>
      <c r="F34" s="205"/>
      <c r="G34" s="205"/>
      <c r="H34" s="8" t="s">
        <v>916</v>
      </c>
      <c r="I34" s="19"/>
      <c r="J34" s="9">
        <v>80</v>
      </c>
      <c r="K34" s="19">
        <f t="shared" ref="K34:K38" si="3">J34-I34</f>
        <v>80</v>
      </c>
      <c r="L34" s="20" t="s">
        <v>915</v>
      </c>
      <c r="M34" s="141" t="s">
        <v>24</v>
      </c>
      <c r="N34" s="142" t="s">
        <v>25</v>
      </c>
      <c r="O34" s="155"/>
      <c r="P34" s="156">
        <v>80</v>
      </c>
      <c r="Q34" s="144">
        <f t="shared" si="1"/>
        <v>80</v>
      </c>
      <c r="R34" s="65"/>
      <c r="S34" s="89" t="s">
        <v>1598</v>
      </c>
    </row>
    <row r="35" spans="1:22" ht="30" hidden="1" outlineLevel="2" x14ac:dyDescent="0.25">
      <c r="A35" s="250"/>
      <c r="B35" s="205"/>
      <c r="C35" s="205"/>
      <c r="D35" s="7" t="s">
        <v>428</v>
      </c>
      <c r="E35" s="7" t="s">
        <v>912</v>
      </c>
      <c r="F35" s="205"/>
      <c r="G35" s="205"/>
      <c r="H35" s="8" t="s">
        <v>917</v>
      </c>
      <c r="I35" s="19"/>
      <c r="J35" s="9">
        <v>250</v>
      </c>
      <c r="K35" s="19">
        <f t="shared" si="3"/>
        <v>250</v>
      </c>
      <c r="L35" s="20" t="s">
        <v>915</v>
      </c>
      <c r="M35" s="141" t="s">
        <v>8</v>
      </c>
      <c r="N35" s="142" t="s">
        <v>9</v>
      </c>
      <c r="O35" s="155"/>
      <c r="P35" s="156">
        <v>290</v>
      </c>
      <c r="Q35" s="144">
        <f t="shared" si="1"/>
        <v>290</v>
      </c>
      <c r="R35" s="65"/>
      <c r="S35" s="59"/>
    </row>
    <row r="36" spans="1:22" hidden="1" outlineLevel="2" x14ac:dyDescent="0.25">
      <c r="A36" s="250"/>
      <c r="B36" s="205"/>
      <c r="C36" s="205"/>
      <c r="D36" s="7" t="s">
        <v>429</v>
      </c>
      <c r="E36" s="7" t="s">
        <v>726</v>
      </c>
      <c r="F36" s="205"/>
      <c r="G36" s="205"/>
      <c r="H36" s="8" t="s">
        <v>918</v>
      </c>
      <c r="I36" s="19"/>
      <c r="J36" s="9">
        <v>75</v>
      </c>
      <c r="K36" s="19">
        <f t="shared" si="3"/>
        <v>75</v>
      </c>
      <c r="L36" s="20" t="s">
        <v>915</v>
      </c>
      <c r="M36" s="141" t="s">
        <v>10</v>
      </c>
      <c r="N36" s="142" t="s">
        <v>11</v>
      </c>
      <c r="O36" s="155"/>
      <c r="P36" s="156">
        <v>30</v>
      </c>
      <c r="Q36" s="144">
        <f t="shared" si="1"/>
        <v>30</v>
      </c>
      <c r="R36" s="65"/>
      <c r="S36" s="89" t="s">
        <v>1599</v>
      </c>
    </row>
    <row r="37" spans="1:22" ht="30" hidden="1" outlineLevel="2" x14ac:dyDescent="0.25">
      <c r="A37" s="250"/>
      <c r="B37" s="205"/>
      <c r="C37" s="205"/>
      <c r="D37" s="7" t="s">
        <v>430</v>
      </c>
      <c r="E37" s="7" t="s">
        <v>727</v>
      </c>
      <c r="F37" s="205"/>
      <c r="G37" s="205"/>
      <c r="H37" s="8" t="s">
        <v>919</v>
      </c>
      <c r="I37" s="19"/>
      <c r="J37" s="9">
        <v>170</v>
      </c>
      <c r="K37" s="19">
        <f t="shared" si="3"/>
        <v>170</v>
      </c>
      <c r="L37" s="20" t="s">
        <v>915</v>
      </c>
      <c r="M37" s="141" t="s">
        <v>26</v>
      </c>
      <c r="N37" s="142" t="s">
        <v>27</v>
      </c>
      <c r="O37" s="155"/>
      <c r="P37" s="156">
        <v>170</v>
      </c>
      <c r="Q37" s="144">
        <f t="shared" si="1"/>
        <v>170</v>
      </c>
      <c r="R37" s="65"/>
      <c r="S37" s="89" t="s">
        <v>1600</v>
      </c>
    </row>
    <row r="38" spans="1:22" ht="30" hidden="1" outlineLevel="2" x14ac:dyDescent="0.25">
      <c r="A38" s="250"/>
      <c r="B38" s="205"/>
      <c r="C38" s="205"/>
      <c r="D38" s="7" t="s">
        <v>431</v>
      </c>
      <c r="E38" s="7" t="s">
        <v>913</v>
      </c>
      <c r="F38" s="206"/>
      <c r="G38" s="206"/>
      <c r="H38" s="8" t="s">
        <v>920</v>
      </c>
      <c r="I38" s="19"/>
      <c r="J38" s="9">
        <v>200</v>
      </c>
      <c r="K38" s="19">
        <f t="shared" si="3"/>
        <v>200</v>
      </c>
      <c r="L38" s="10" t="s">
        <v>922</v>
      </c>
      <c r="M38" s="141" t="s">
        <v>14</v>
      </c>
      <c r="N38" s="142" t="s">
        <v>15</v>
      </c>
      <c r="O38" s="155"/>
      <c r="P38" s="156">
        <v>50</v>
      </c>
      <c r="Q38" s="144">
        <f t="shared" si="1"/>
        <v>50</v>
      </c>
      <c r="R38" s="65"/>
      <c r="S38" s="89" t="s">
        <v>1593</v>
      </c>
    </row>
    <row r="39" spans="1:22" hidden="1" outlineLevel="2" x14ac:dyDescent="0.25">
      <c r="A39" s="182"/>
      <c r="B39" s="205"/>
      <c r="C39" s="205"/>
      <c r="D39" s="7"/>
      <c r="E39" s="7"/>
      <c r="F39" s="16"/>
      <c r="G39" s="16"/>
      <c r="H39" s="8"/>
      <c r="I39" s="19"/>
      <c r="J39" s="9"/>
      <c r="K39" s="19"/>
      <c r="L39" s="10"/>
      <c r="M39" s="141" t="s">
        <v>28</v>
      </c>
      <c r="N39" s="142" t="s">
        <v>29</v>
      </c>
      <c r="O39" s="155"/>
      <c r="P39" s="156">
        <v>60</v>
      </c>
      <c r="Q39" s="144">
        <f t="shared" si="1"/>
        <v>60</v>
      </c>
      <c r="R39" s="65"/>
      <c r="S39" s="59"/>
    </row>
    <row r="40" spans="1:22" ht="30" hidden="1" outlineLevel="2" x14ac:dyDescent="0.25">
      <c r="A40" s="182"/>
      <c r="B40" s="206"/>
      <c r="C40" s="206"/>
      <c r="D40" s="7"/>
      <c r="E40" s="7"/>
      <c r="F40" s="16"/>
      <c r="G40" s="16"/>
      <c r="H40" s="8"/>
      <c r="I40" s="19"/>
      <c r="J40" s="9"/>
      <c r="K40" s="19"/>
      <c r="L40" s="10"/>
      <c r="M40" s="141" t="s">
        <v>30</v>
      </c>
      <c r="N40" s="142" t="s">
        <v>31</v>
      </c>
      <c r="O40" s="155"/>
      <c r="P40" s="156">
        <v>180</v>
      </c>
      <c r="Q40" s="144">
        <f t="shared" si="1"/>
        <v>180</v>
      </c>
      <c r="R40" s="65"/>
      <c r="S40" s="59"/>
    </row>
    <row r="41" spans="1:22" outlineLevel="1" collapsed="1" x14ac:dyDescent="0.25">
      <c r="A41" s="99">
        <v>223</v>
      </c>
      <c r="B41" s="11" t="s">
        <v>439</v>
      </c>
      <c r="C41" s="12" t="s">
        <v>910</v>
      </c>
      <c r="D41" s="12"/>
      <c r="E41" s="12"/>
      <c r="F41" s="12"/>
      <c r="G41" s="12"/>
      <c r="H41" s="12" t="s">
        <v>418</v>
      </c>
      <c r="I41" s="13">
        <f>SUM(I33:I38)</f>
        <v>0</v>
      </c>
      <c r="J41" s="13">
        <f>SUM(J33:J38)</f>
        <v>1225</v>
      </c>
      <c r="K41" s="13">
        <f>SUM(K33:K38)</f>
        <v>1225</v>
      </c>
      <c r="L41" s="13"/>
      <c r="M41" s="149"/>
      <c r="N41" s="149" t="s">
        <v>418</v>
      </c>
      <c r="O41" s="150">
        <f>SUM(O33:O40)</f>
        <v>0</v>
      </c>
      <c r="P41" s="150">
        <f>SUM(P33:P40)</f>
        <v>1470</v>
      </c>
      <c r="Q41" s="150">
        <f>SUM(Q33:Q40)</f>
        <v>1470</v>
      </c>
      <c r="R41" s="60">
        <f>K41-Q41</f>
        <v>-245</v>
      </c>
      <c r="S41" s="64" t="s">
        <v>921</v>
      </c>
      <c r="T41" s="87">
        <f>Q41/1.1</f>
        <v>1336.3636363636363</v>
      </c>
      <c r="U41" s="62">
        <f>T41-K41</f>
        <v>111.36363636363626</v>
      </c>
      <c r="V41" s="63" t="s">
        <v>565</v>
      </c>
    </row>
    <row r="42" spans="1:22" ht="60" hidden="1" outlineLevel="2" x14ac:dyDescent="0.25">
      <c r="A42" s="244" t="s">
        <v>32</v>
      </c>
      <c r="B42" s="204" t="s">
        <v>33</v>
      </c>
      <c r="C42" s="204" t="s">
        <v>1371</v>
      </c>
      <c r="D42" s="7"/>
      <c r="E42" s="7" t="s">
        <v>579</v>
      </c>
      <c r="F42" s="204" t="s">
        <v>3</v>
      </c>
      <c r="G42" s="204">
        <v>420</v>
      </c>
      <c r="H42" s="8" t="s">
        <v>577</v>
      </c>
      <c r="I42" s="19"/>
      <c r="J42" s="19">
        <v>700</v>
      </c>
      <c r="K42" s="19">
        <v>700</v>
      </c>
      <c r="L42" s="10" t="s">
        <v>578</v>
      </c>
      <c r="M42" s="141" t="s">
        <v>34</v>
      </c>
      <c r="N42" s="142" t="s">
        <v>35</v>
      </c>
      <c r="O42" s="155"/>
      <c r="P42" s="144">
        <v>700</v>
      </c>
      <c r="Q42" s="144">
        <f>P42-O42</f>
        <v>700</v>
      </c>
      <c r="R42" s="65"/>
      <c r="S42" s="59"/>
    </row>
    <row r="43" spans="1:22" ht="45" hidden="1" outlineLevel="2" x14ac:dyDescent="0.25">
      <c r="A43" s="245"/>
      <c r="B43" s="205"/>
      <c r="C43" s="205"/>
      <c r="D43" s="7"/>
      <c r="E43" s="7" t="s">
        <v>582</v>
      </c>
      <c r="F43" s="205"/>
      <c r="G43" s="205"/>
      <c r="H43" s="8" t="s">
        <v>580</v>
      </c>
      <c r="I43" s="19">
        <v>45</v>
      </c>
      <c r="J43" s="19">
        <v>50</v>
      </c>
      <c r="K43" s="19">
        <v>5</v>
      </c>
      <c r="L43" s="10" t="s">
        <v>581</v>
      </c>
      <c r="M43" s="141" t="s">
        <v>36</v>
      </c>
      <c r="N43" s="142" t="s">
        <v>37</v>
      </c>
      <c r="O43" s="155"/>
      <c r="P43" s="144">
        <v>100</v>
      </c>
      <c r="Q43" s="144">
        <f t="shared" si="1"/>
        <v>100</v>
      </c>
      <c r="R43" s="65"/>
      <c r="S43" s="59"/>
    </row>
    <row r="44" spans="1:22" ht="75" hidden="1" outlineLevel="2" x14ac:dyDescent="0.25">
      <c r="A44" s="245"/>
      <c r="B44" s="205"/>
      <c r="C44" s="205"/>
      <c r="D44" s="7"/>
      <c r="E44" s="7" t="s">
        <v>576</v>
      </c>
      <c r="F44" s="205"/>
      <c r="G44" s="205"/>
      <c r="H44" s="8" t="s">
        <v>573</v>
      </c>
      <c r="I44" s="19"/>
      <c r="J44" s="19">
        <v>1000</v>
      </c>
      <c r="K44" s="19">
        <f t="shared" ref="K44" si="4">J44-I44</f>
        <v>1000</v>
      </c>
      <c r="L44" s="10" t="s">
        <v>574</v>
      </c>
      <c r="M44" s="141" t="s">
        <v>38</v>
      </c>
      <c r="N44" s="142" t="s">
        <v>39</v>
      </c>
      <c r="O44" s="155"/>
      <c r="P44" s="144">
        <v>400</v>
      </c>
      <c r="Q44" s="144">
        <f t="shared" si="1"/>
        <v>400</v>
      </c>
      <c r="R44" s="65"/>
      <c r="S44" s="59"/>
    </row>
    <row r="45" spans="1:22" ht="45" hidden="1" outlineLevel="2" x14ac:dyDescent="0.25">
      <c r="A45" s="245"/>
      <c r="B45" s="205"/>
      <c r="C45" s="205"/>
      <c r="D45" s="7"/>
      <c r="E45" s="7" t="s">
        <v>575</v>
      </c>
      <c r="F45" s="205"/>
      <c r="G45" s="205"/>
      <c r="H45" s="8" t="s">
        <v>571</v>
      </c>
      <c r="I45" s="19"/>
      <c r="J45" s="19">
        <v>100</v>
      </c>
      <c r="K45" s="19">
        <f>J45-I45</f>
        <v>100</v>
      </c>
      <c r="L45" s="10" t="s">
        <v>572</v>
      </c>
      <c r="M45" s="141" t="s">
        <v>40</v>
      </c>
      <c r="N45" s="142" t="s">
        <v>41</v>
      </c>
      <c r="O45" s="155"/>
      <c r="P45" s="144">
        <v>120</v>
      </c>
      <c r="Q45" s="144">
        <f t="shared" si="1"/>
        <v>120</v>
      </c>
      <c r="R45" s="65"/>
      <c r="S45" s="59"/>
    </row>
    <row r="46" spans="1:22" ht="60" hidden="1" outlineLevel="2" x14ac:dyDescent="0.25">
      <c r="A46" s="245"/>
      <c r="B46" s="205"/>
      <c r="C46" s="205"/>
      <c r="D46" s="7"/>
      <c r="E46" s="7" t="s">
        <v>569</v>
      </c>
      <c r="F46" s="205"/>
      <c r="G46" s="205"/>
      <c r="H46" s="8" t="s">
        <v>568</v>
      </c>
      <c r="I46" s="19">
        <v>320</v>
      </c>
      <c r="J46" s="19">
        <v>940</v>
      </c>
      <c r="K46" s="19">
        <f>J46-I46</f>
        <v>620</v>
      </c>
      <c r="L46" s="10" t="s">
        <v>570</v>
      </c>
      <c r="M46" s="141" t="s">
        <v>8</v>
      </c>
      <c r="N46" s="142" t="s">
        <v>9</v>
      </c>
      <c r="O46" s="155"/>
      <c r="P46" s="144">
        <v>150</v>
      </c>
      <c r="Q46" s="144">
        <f t="shared" si="1"/>
        <v>150</v>
      </c>
      <c r="R46" s="65"/>
      <c r="S46" s="59"/>
    </row>
    <row r="47" spans="1:22" ht="30" hidden="1" outlineLevel="2" x14ac:dyDescent="0.25">
      <c r="A47" s="245"/>
      <c r="B47" s="205"/>
      <c r="C47" s="205"/>
      <c r="D47" s="7"/>
      <c r="E47" s="7" t="s">
        <v>566</v>
      </c>
      <c r="F47" s="206"/>
      <c r="G47" s="206"/>
      <c r="H47" s="8" t="s">
        <v>45</v>
      </c>
      <c r="I47" s="19"/>
      <c r="J47" s="19">
        <v>20</v>
      </c>
      <c r="K47" s="19">
        <f>J47-I47</f>
        <v>20</v>
      </c>
      <c r="L47" s="10" t="s">
        <v>567</v>
      </c>
      <c r="M47" s="141" t="s">
        <v>10</v>
      </c>
      <c r="N47" s="142" t="s">
        <v>11</v>
      </c>
      <c r="O47" s="155"/>
      <c r="P47" s="144">
        <v>100</v>
      </c>
      <c r="Q47" s="144">
        <f t="shared" si="1"/>
        <v>100</v>
      </c>
      <c r="R47" s="65"/>
      <c r="S47" s="59"/>
    </row>
    <row r="48" spans="1:22" hidden="1" outlineLevel="2" x14ac:dyDescent="0.25">
      <c r="A48" s="245"/>
      <c r="B48" s="205"/>
      <c r="C48" s="205"/>
      <c r="D48" s="7"/>
      <c r="E48" s="7"/>
      <c r="F48" s="16"/>
      <c r="G48" s="16"/>
      <c r="H48" s="8"/>
      <c r="I48" s="19"/>
      <c r="J48" s="19"/>
      <c r="K48" s="19"/>
      <c r="L48" s="10"/>
      <c r="M48" s="141" t="s">
        <v>12</v>
      </c>
      <c r="N48" s="142" t="s">
        <v>13</v>
      </c>
      <c r="O48" s="155"/>
      <c r="P48" s="144">
        <v>100</v>
      </c>
      <c r="Q48" s="144">
        <f t="shared" si="1"/>
        <v>100</v>
      </c>
      <c r="R48" s="65"/>
      <c r="S48" s="59"/>
    </row>
    <row r="49" spans="1:20" hidden="1" outlineLevel="2" x14ac:dyDescent="0.25">
      <c r="A49" s="245"/>
      <c r="B49" s="205"/>
      <c r="C49" s="205"/>
      <c r="D49" s="7"/>
      <c r="E49" s="7"/>
      <c r="F49" s="16"/>
      <c r="G49" s="16"/>
      <c r="H49" s="8"/>
      <c r="I49" s="19"/>
      <c r="J49" s="19"/>
      <c r="K49" s="19"/>
      <c r="L49" s="10"/>
      <c r="M49" s="141" t="s">
        <v>42</v>
      </c>
      <c r="N49" s="142" t="s">
        <v>43</v>
      </c>
      <c r="O49" s="155"/>
      <c r="P49" s="144">
        <v>1000</v>
      </c>
      <c r="Q49" s="144">
        <f t="shared" si="1"/>
        <v>1000</v>
      </c>
      <c r="R49" s="65"/>
      <c r="S49" s="59"/>
    </row>
    <row r="50" spans="1:20" hidden="1" outlineLevel="2" x14ac:dyDescent="0.25">
      <c r="A50" s="246"/>
      <c r="B50" s="206"/>
      <c r="C50" s="206"/>
      <c r="D50" s="7"/>
      <c r="E50" s="7"/>
      <c r="F50" s="16"/>
      <c r="G50" s="16"/>
      <c r="H50" s="8"/>
      <c r="I50" s="19"/>
      <c r="J50" s="19"/>
      <c r="K50" s="19"/>
      <c r="L50" s="10"/>
      <c r="M50" s="141" t="s">
        <v>44</v>
      </c>
      <c r="N50" s="142" t="s">
        <v>45</v>
      </c>
      <c r="O50" s="155"/>
      <c r="P50" s="144">
        <v>50</v>
      </c>
      <c r="Q50" s="144">
        <f t="shared" si="1"/>
        <v>50</v>
      </c>
      <c r="R50" s="65"/>
      <c r="S50" s="59"/>
    </row>
    <row r="51" spans="1:20" outlineLevel="1" collapsed="1" x14ac:dyDescent="0.25">
      <c r="A51" s="97">
        <v>228</v>
      </c>
      <c r="B51" s="11" t="s">
        <v>440</v>
      </c>
      <c r="C51" s="12" t="s">
        <v>1371</v>
      </c>
      <c r="D51" s="12"/>
      <c r="E51" s="12"/>
      <c r="F51" s="12"/>
      <c r="G51" s="12"/>
      <c r="H51" s="12" t="s">
        <v>418</v>
      </c>
      <c r="I51" s="13">
        <f>SUM(I42:I47)</f>
        <v>365</v>
      </c>
      <c r="J51" s="13">
        <f>SUM(J42:J47)</f>
        <v>2810</v>
      </c>
      <c r="K51" s="13">
        <f>SUM(K42:K47)</f>
        <v>2445</v>
      </c>
      <c r="L51" s="13"/>
      <c r="M51" s="149"/>
      <c r="N51" s="149" t="s">
        <v>418</v>
      </c>
      <c r="O51" s="150">
        <f>SUM(O42:O50)</f>
        <v>0</v>
      </c>
      <c r="P51" s="150">
        <f>SUM(P42:P50)</f>
        <v>2720</v>
      </c>
      <c r="Q51" s="150">
        <f>SUM(Q42:Q50)</f>
        <v>2720</v>
      </c>
      <c r="R51" s="60">
        <f>K51-Q51</f>
        <v>-275</v>
      </c>
      <c r="S51" s="59"/>
      <c r="T51" s="66">
        <f>Q51/1.1</f>
        <v>2472.7272727272725</v>
      </c>
    </row>
    <row r="52" spans="1:20" ht="105" hidden="1" outlineLevel="2" collapsed="1" x14ac:dyDescent="0.25">
      <c r="A52" s="213" t="s">
        <v>46</v>
      </c>
      <c r="B52" s="210" t="s">
        <v>47</v>
      </c>
      <c r="C52" s="204" t="s">
        <v>1386</v>
      </c>
      <c r="D52" s="7" t="s">
        <v>426</v>
      </c>
      <c r="E52" s="7" t="s">
        <v>1387</v>
      </c>
      <c r="F52" s="7" t="s">
        <v>3</v>
      </c>
      <c r="G52" s="7">
        <v>4002</v>
      </c>
      <c r="H52" s="8" t="s">
        <v>54</v>
      </c>
      <c r="I52" s="24"/>
      <c r="J52" s="100">
        <f>2500-500</f>
        <v>2000</v>
      </c>
      <c r="K52" s="24">
        <f>J52-I52</f>
        <v>2000</v>
      </c>
      <c r="L52" s="10" t="s">
        <v>1397</v>
      </c>
      <c r="M52" s="141" t="s">
        <v>48</v>
      </c>
      <c r="N52" s="142" t="s">
        <v>49</v>
      </c>
      <c r="O52" s="155"/>
      <c r="P52" s="155">
        <v>0</v>
      </c>
      <c r="Q52" s="144">
        <f t="shared" si="1"/>
        <v>0</v>
      </c>
      <c r="R52" s="60">
        <f t="shared" ref="R52:R67" si="5">Q52-K52</f>
        <v>-2000</v>
      </c>
      <c r="S52" s="59"/>
    </row>
    <row r="53" spans="1:20" ht="45" hidden="1" outlineLevel="2" x14ac:dyDescent="0.25">
      <c r="A53" s="213"/>
      <c r="B53" s="210"/>
      <c r="C53" s="205"/>
      <c r="D53" s="7" t="s">
        <v>427</v>
      </c>
      <c r="E53" s="7" t="s">
        <v>1388</v>
      </c>
      <c r="F53" s="7" t="s">
        <v>52</v>
      </c>
      <c r="G53" s="204">
        <v>420</v>
      </c>
      <c r="H53" s="8" t="s">
        <v>1398</v>
      </c>
      <c r="I53" s="24"/>
      <c r="J53" s="100">
        <f>800-62</f>
        <v>738</v>
      </c>
      <c r="K53" s="24">
        <f t="shared" ref="K53:K64" si="6">J53-I53</f>
        <v>738</v>
      </c>
      <c r="L53" s="10" t="s">
        <v>1399</v>
      </c>
      <c r="M53" s="141" t="s">
        <v>50</v>
      </c>
      <c r="N53" s="142" t="s">
        <v>51</v>
      </c>
      <c r="O53" s="155"/>
      <c r="P53" s="155">
        <v>0</v>
      </c>
      <c r="Q53" s="144">
        <f t="shared" si="1"/>
        <v>0</v>
      </c>
      <c r="R53" s="60">
        <f t="shared" si="5"/>
        <v>-738</v>
      </c>
      <c r="S53" s="59"/>
    </row>
    <row r="54" spans="1:20" ht="45" hidden="1" outlineLevel="2" x14ac:dyDescent="0.25">
      <c r="A54" s="213"/>
      <c r="B54" s="210"/>
      <c r="C54" s="205"/>
      <c r="D54" s="7" t="s">
        <v>428</v>
      </c>
      <c r="E54" s="7" t="s">
        <v>1389</v>
      </c>
      <c r="F54" s="7" t="s">
        <v>3</v>
      </c>
      <c r="G54" s="205"/>
      <c r="H54" s="8" t="s">
        <v>1400</v>
      </c>
      <c r="I54" s="24"/>
      <c r="J54" s="24">
        <v>400</v>
      </c>
      <c r="K54" s="24">
        <f t="shared" si="6"/>
        <v>400</v>
      </c>
      <c r="L54" s="10" t="s">
        <v>1401</v>
      </c>
      <c r="M54" s="141" t="s">
        <v>53</v>
      </c>
      <c r="N54" s="142" t="s">
        <v>54</v>
      </c>
      <c r="O54" s="155"/>
      <c r="P54" s="155">
        <v>2000</v>
      </c>
      <c r="Q54" s="144">
        <f t="shared" si="1"/>
        <v>2000</v>
      </c>
      <c r="R54" s="60">
        <f t="shared" si="5"/>
        <v>1600</v>
      </c>
      <c r="S54" s="59"/>
    </row>
    <row r="55" spans="1:20" ht="45" hidden="1" outlineLevel="2" x14ac:dyDescent="0.25">
      <c r="A55" s="213"/>
      <c r="B55" s="210"/>
      <c r="C55" s="205"/>
      <c r="D55" s="7" t="s">
        <v>429</v>
      </c>
      <c r="E55" s="7" t="s">
        <v>1390</v>
      </c>
      <c r="F55" s="7" t="s">
        <v>52</v>
      </c>
      <c r="G55" s="205"/>
      <c r="H55" s="8" t="s">
        <v>354</v>
      </c>
      <c r="I55" s="24"/>
      <c r="J55" s="24">
        <v>400</v>
      </c>
      <c r="K55" s="24">
        <f t="shared" si="6"/>
        <v>400</v>
      </c>
      <c r="L55" s="10" t="s">
        <v>1402</v>
      </c>
      <c r="M55" s="141" t="s">
        <v>55</v>
      </c>
      <c r="N55" s="142" t="s">
        <v>56</v>
      </c>
      <c r="O55" s="155"/>
      <c r="P55" s="155">
        <v>800</v>
      </c>
      <c r="Q55" s="144">
        <f t="shared" si="1"/>
        <v>800</v>
      </c>
      <c r="R55" s="60">
        <f t="shared" si="5"/>
        <v>400</v>
      </c>
      <c r="S55" s="59"/>
    </row>
    <row r="56" spans="1:20" ht="30" hidden="1" outlineLevel="2" x14ac:dyDescent="0.25">
      <c r="A56" s="213"/>
      <c r="B56" s="210"/>
      <c r="C56" s="205"/>
      <c r="D56" s="7" t="s">
        <v>430</v>
      </c>
      <c r="E56" s="7" t="s">
        <v>1391</v>
      </c>
      <c r="F56" s="7" t="s">
        <v>3</v>
      </c>
      <c r="G56" s="205"/>
      <c r="H56" s="8" t="s">
        <v>1403</v>
      </c>
      <c r="I56" s="24"/>
      <c r="J56" s="24">
        <v>300</v>
      </c>
      <c r="K56" s="24">
        <f t="shared" si="6"/>
        <v>300</v>
      </c>
      <c r="L56" s="10" t="s">
        <v>1404</v>
      </c>
      <c r="M56" s="141" t="s">
        <v>57</v>
      </c>
      <c r="N56" s="142" t="s">
        <v>58</v>
      </c>
      <c r="O56" s="155"/>
      <c r="P56" s="155">
        <v>400</v>
      </c>
      <c r="Q56" s="144">
        <f t="shared" si="1"/>
        <v>400</v>
      </c>
      <c r="R56" s="60">
        <f t="shared" si="5"/>
        <v>100</v>
      </c>
      <c r="S56" s="59"/>
    </row>
    <row r="57" spans="1:20" ht="30" hidden="1" outlineLevel="2" x14ac:dyDescent="0.25">
      <c r="A57" s="213"/>
      <c r="B57" s="210"/>
      <c r="C57" s="205"/>
      <c r="D57" s="7" t="s">
        <v>431</v>
      </c>
      <c r="E57" s="7" t="s">
        <v>1392</v>
      </c>
      <c r="F57" s="7" t="s">
        <v>52</v>
      </c>
      <c r="G57" s="205"/>
      <c r="H57" s="8" t="s">
        <v>1405</v>
      </c>
      <c r="I57" s="24"/>
      <c r="J57" s="24">
        <v>400</v>
      </c>
      <c r="K57" s="24">
        <f t="shared" si="6"/>
        <v>400</v>
      </c>
      <c r="L57" s="10"/>
      <c r="M57" s="141" t="s">
        <v>48</v>
      </c>
      <c r="N57" s="142" t="s">
        <v>49</v>
      </c>
      <c r="O57" s="155"/>
      <c r="P57" s="155">
        <v>250</v>
      </c>
      <c r="Q57" s="144">
        <f t="shared" si="1"/>
        <v>250</v>
      </c>
      <c r="R57" s="60">
        <f t="shared" si="5"/>
        <v>-150</v>
      </c>
      <c r="S57" s="59"/>
    </row>
    <row r="58" spans="1:20" ht="30" hidden="1" outlineLevel="2" x14ac:dyDescent="0.25">
      <c r="A58" s="213"/>
      <c r="B58" s="210"/>
      <c r="C58" s="205"/>
      <c r="D58" s="7" t="s">
        <v>432</v>
      </c>
      <c r="E58" s="7" t="s">
        <v>1393</v>
      </c>
      <c r="F58" s="7" t="s">
        <v>52</v>
      </c>
      <c r="G58" s="205"/>
      <c r="H58" s="8" t="s">
        <v>68</v>
      </c>
      <c r="I58" s="24">
        <v>250</v>
      </c>
      <c r="J58" s="24">
        <v>900</v>
      </c>
      <c r="K58" s="24">
        <f t="shared" si="6"/>
        <v>650</v>
      </c>
      <c r="L58" s="10" t="s">
        <v>1406</v>
      </c>
      <c r="M58" s="141" t="s">
        <v>59</v>
      </c>
      <c r="N58" s="142" t="s">
        <v>60</v>
      </c>
      <c r="O58" s="155"/>
      <c r="P58" s="155">
        <v>600</v>
      </c>
      <c r="Q58" s="144">
        <f t="shared" si="1"/>
        <v>600</v>
      </c>
      <c r="R58" s="60">
        <f t="shared" si="5"/>
        <v>-50</v>
      </c>
      <c r="S58" s="59"/>
    </row>
    <row r="59" spans="1:20" hidden="1" outlineLevel="2" x14ac:dyDescent="0.25">
      <c r="A59" s="213"/>
      <c r="B59" s="210"/>
      <c r="C59" s="205"/>
      <c r="D59" s="7" t="s">
        <v>433</v>
      </c>
      <c r="E59" s="7" t="s">
        <v>1394</v>
      </c>
      <c r="F59" s="7" t="s">
        <v>52</v>
      </c>
      <c r="G59" s="205"/>
      <c r="H59" s="8" t="s">
        <v>72</v>
      </c>
      <c r="I59" s="24"/>
      <c r="J59" s="24">
        <v>100</v>
      </c>
      <c r="K59" s="24">
        <f t="shared" si="6"/>
        <v>100</v>
      </c>
      <c r="L59" s="10" t="s">
        <v>1407</v>
      </c>
      <c r="M59" s="141" t="s">
        <v>61</v>
      </c>
      <c r="N59" s="142" t="s">
        <v>62</v>
      </c>
      <c r="O59" s="155"/>
      <c r="P59" s="155">
        <v>400</v>
      </c>
      <c r="Q59" s="144">
        <f t="shared" si="1"/>
        <v>400</v>
      </c>
      <c r="R59" s="60">
        <f t="shared" si="5"/>
        <v>300</v>
      </c>
      <c r="S59" s="59"/>
    </row>
    <row r="60" spans="1:20" ht="30" hidden="1" outlineLevel="2" x14ac:dyDescent="0.25">
      <c r="A60" s="213"/>
      <c r="B60" s="210"/>
      <c r="C60" s="205"/>
      <c r="D60" s="7" t="s">
        <v>434</v>
      </c>
      <c r="E60" s="7" t="s">
        <v>1395</v>
      </c>
      <c r="F60" s="7" t="s">
        <v>52</v>
      </c>
      <c r="G60" s="205"/>
      <c r="H60" s="8" t="s">
        <v>1408</v>
      </c>
      <c r="I60" s="24">
        <v>250</v>
      </c>
      <c r="J60" s="24">
        <v>400</v>
      </c>
      <c r="K60" s="24">
        <f t="shared" si="6"/>
        <v>150</v>
      </c>
      <c r="L60" s="10" t="s">
        <v>1409</v>
      </c>
      <c r="M60" s="141" t="s">
        <v>63</v>
      </c>
      <c r="N60" s="142" t="s">
        <v>64</v>
      </c>
      <c r="O60" s="155"/>
      <c r="P60" s="155">
        <v>50</v>
      </c>
      <c r="Q60" s="144">
        <f t="shared" si="1"/>
        <v>50</v>
      </c>
      <c r="R60" s="60">
        <f t="shared" si="5"/>
        <v>-100</v>
      </c>
      <c r="S60" s="59"/>
    </row>
    <row r="61" spans="1:20" ht="30" hidden="1" outlineLevel="2" x14ac:dyDescent="0.25">
      <c r="A61" s="213"/>
      <c r="B61" s="210"/>
      <c r="C61" s="205"/>
      <c r="D61" s="7" t="s">
        <v>472</v>
      </c>
      <c r="E61" s="7" t="s">
        <v>1396</v>
      </c>
      <c r="F61" s="7" t="s">
        <v>3</v>
      </c>
      <c r="G61" s="206"/>
      <c r="H61" s="8" t="s">
        <v>1410</v>
      </c>
      <c r="I61" s="24"/>
      <c r="J61" s="24">
        <v>80</v>
      </c>
      <c r="K61" s="24">
        <f t="shared" si="6"/>
        <v>80</v>
      </c>
      <c r="L61" s="10" t="s">
        <v>1411</v>
      </c>
      <c r="M61" s="141" t="s">
        <v>65</v>
      </c>
      <c r="N61" s="142" t="s">
        <v>66</v>
      </c>
      <c r="O61" s="155"/>
      <c r="P61" s="155">
        <v>100</v>
      </c>
      <c r="Q61" s="144">
        <f t="shared" si="1"/>
        <v>100</v>
      </c>
      <c r="R61" s="60">
        <f t="shared" si="5"/>
        <v>20</v>
      </c>
      <c r="S61" s="59"/>
    </row>
    <row r="62" spans="1:20" ht="30" hidden="1" outlineLevel="2" x14ac:dyDescent="0.25">
      <c r="A62" s="213"/>
      <c r="B62" s="210"/>
      <c r="C62" s="205"/>
      <c r="D62" s="7" t="s">
        <v>476</v>
      </c>
      <c r="E62" s="7"/>
      <c r="F62" s="7" t="s">
        <v>52</v>
      </c>
      <c r="G62" s="7"/>
      <c r="H62" s="8" t="s">
        <v>66</v>
      </c>
      <c r="I62" s="24"/>
      <c r="J62" s="24">
        <v>0</v>
      </c>
      <c r="K62" s="24">
        <f t="shared" si="6"/>
        <v>0</v>
      </c>
      <c r="L62" s="10" t="s">
        <v>1412</v>
      </c>
      <c r="M62" s="141" t="s">
        <v>67</v>
      </c>
      <c r="N62" s="142" t="s">
        <v>68</v>
      </c>
      <c r="O62" s="155">
        <v>300</v>
      </c>
      <c r="P62" s="155">
        <v>600</v>
      </c>
      <c r="Q62" s="144">
        <f t="shared" si="1"/>
        <v>300</v>
      </c>
      <c r="R62" s="60">
        <f t="shared" si="5"/>
        <v>300</v>
      </c>
      <c r="S62" s="59"/>
    </row>
    <row r="63" spans="1:20" ht="30" hidden="1" outlineLevel="2" x14ac:dyDescent="0.25">
      <c r="A63" s="213"/>
      <c r="B63" s="210"/>
      <c r="C63" s="205"/>
      <c r="D63" s="7" t="s">
        <v>480</v>
      </c>
      <c r="E63" s="7"/>
      <c r="F63" s="7" t="s">
        <v>52</v>
      </c>
      <c r="G63" s="7"/>
      <c r="H63" s="8" t="s">
        <v>64</v>
      </c>
      <c r="I63" s="24"/>
      <c r="J63" s="24">
        <v>0</v>
      </c>
      <c r="K63" s="24">
        <f t="shared" si="6"/>
        <v>0</v>
      </c>
      <c r="L63" s="20"/>
      <c r="M63" s="141" t="s">
        <v>69</v>
      </c>
      <c r="N63" s="142" t="s">
        <v>70</v>
      </c>
      <c r="O63" s="155">
        <v>300</v>
      </c>
      <c r="P63" s="155">
        <v>600</v>
      </c>
      <c r="Q63" s="144">
        <f t="shared" si="1"/>
        <v>300</v>
      </c>
      <c r="R63" s="60">
        <f t="shared" si="5"/>
        <v>300</v>
      </c>
      <c r="S63" s="59"/>
    </row>
    <row r="64" spans="1:20" ht="30" hidden="1" outlineLevel="2" x14ac:dyDescent="0.25">
      <c r="A64" s="213"/>
      <c r="B64" s="210"/>
      <c r="C64" s="205"/>
      <c r="D64" s="7" t="s">
        <v>548</v>
      </c>
      <c r="E64" s="7"/>
      <c r="F64" s="7" t="s">
        <v>52</v>
      </c>
      <c r="G64" s="7"/>
      <c r="H64" s="8" t="s">
        <v>1413</v>
      </c>
      <c r="I64" s="24"/>
      <c r="J64" s="24">
        <v>0</v>
      </c>
      <c r="K64" s="24">
        <f t="shared" si="6"/>
        <v>0</v>
      </c>
      <c r="L64" s="20"/>
      <c r="M64" s="141" t="s">
        <v>71</v>
      </c>
      <c r="N64" s="142" t="s">
        <v>72</v>
      </c>
      <c r="O64" s="155">
        <v>40</v>
      </c>
      <c r="P64" s="155">
        <v>200</v>
      </c>
      <c r="Q64" s="144">
        <f t="shared" si="1"/>
        <v>160</v>
      </c>
      <c r="R64" s="60">
        <f t="shared" si="5"/>
        <v>160</v>
      </c>
      <c r="S64" s="59"/>
    </row>
    <row r="65" spans="1:22" hidden="1" outlineLevel="2" x14ac:dyDescent="0.25">
      <c r="A65" s="213"/>
      <c r="B65" s="210"/>
      <c r="C65" s="205"/>
      <c r="D65" s="7"/>
      <c r="E65" s="7"/>
      <c r="F65" s="21"/>
      <c r="G65" s="7"/>
      <c r="H65" s="8"/>
      <c r="I65" s="22"/>
      <c r="J65" s="22"/>
      <c r="K65" s="20"/>
      <c r="L65" s="20"/>
      <c r="M65" s="141" t="s">
        <v>50</v>
      </c>
      <c r="N65" s="142" t="s">
        <v>51</v>
      </c>
      <c r="O65" s="155"/>
      <c r="P65" s="155">
        <v>0</v>
      </c>
      <c r="Q65" s="144">
        <f t="shared" si="1"/>
        <v>0</v>
      </c>
      <c r="R65" s="60">
        <f t="shared" si="5"/>
        <v>0</v>
      </c>
      <c r="S65" s="59"/>
    </row>
    <row r="66" spans="1:22" ht="30" hidden="1" outlineLevel="2" x14ac:dyDescent="0.25">
      <c r="A66" s="213"/>
      <c r="B66" s="210"/>
      <c r="C66" s="205"/>
      <c r="D66" s="7"/>
      <c r="E66" s="7"/>
      <c r="F66" s="21"/>
      <c r="G66" s="7"/>
      <c r="H66" s="8"/>
      <c r="I66" s="22"/>
      <c r="J66" s="22"/>
      <c r="K66" s="20"/>
      <c r="L66" s="20"/>
      <c r="M66" s="141" t="s">
        <v>73</v>
      </c>
      <c r="N66" s="142" t="s">
        <v>74</v>
      </c>
      <c r="O66" s="155"/>
      <c r="P66" s="155">
        <v>300</v>
      </c>
      <c r="Q66" s="144">
        <f t="shared" si="1"/>
        <v>300</v>
      </c>
      <c r="R66" s="60">
        <f t="shared" si="5"/>
        <v>300</v>
      </c>
      <c r="S66" s="59"/>
    </row>
    <row r="67" spans="1:22" hidden="1" outlineLevel="2" x14ac:dyDescent="0.25">
      <c r="A67" s="213"/>
      <c r="B67" s="210"/>
      <c r="C67" s="206"/>
      <c r="D67" s="7"/>
      <c r="E67" s="7"/>
      <c r="F67" s="21"/>
      <c r="G67" s="7"/>
      <c r="H67" s="8"/>
      <c r="I67" s="22"/>
      <c r="J67" s="22"/>
      <c r="K67" s="20"/>
      <c r="L67" s="20"/>
      <c r="M67" s="141" t="s">
        <v>75</v>
      </c>
      <c r="N67" s="142" t="s">
        <v>76</v>
      </c>
      <c r="O67" s="155"/>
      <c r="P67" s="155">
        <v>80</v>
      </c>
      <c r="Q67" s="144">
        <f t="shared" si="1"/>
        <v>80</v>
      </c>
      <c r="R67" s="60">
        <f t="shared" si="5"/>
        <v>80</v>
      </c>
      <c r="S67" s="59"/>
    </row>
    <row r="68" spans="1:22" ht="45" outlineLevel="1" collapsed="1" x14ac:dyDescent="0.25">
      <c r="A68" s="97">
        <v>811</v>
      </c>
      <c r="B68" s="11" t="s">
        <v>47</v>
      </c>
      <c r="C68" s="12" t="s">
        <v>1386</v>
      </c>
      <c r="D68" s="12"/>
      <c r="E68" s="12"/>
      <c r="F68" s="12"/>
      <c r="G68" s="12"/>
      <c r="H68" s="12" t="s">
        <v>418</v>
      </c>
      <c r="I68" s="26">
        <f>SUM(I52:I67)</f>
        <v>500</v>
      </c>
      <c r="J68" s="26">
        <f>SUM(J52:J67)</f>
        <v>5718</v>
      </c>
      <c r="K68" s="26">
        <f>SUM(K52:K67)</f>
        <v>5218</v>
      </c>
      <c r="L68" s="26"/>
      <c r="M68" s="149"/>
      <c r="N68" s="149" t="s">
        <v>418</v>
      </c>
      <c r="O68" s="157">
        <f>SUM(O52:O67)</f>
        <v>640</v>
      </c>
      <c r="P68" s="157">
        <f>SUM(P52:P67)</f>
        <v>6380</v>
      </c>
      <c r="Q68" s="157">
        <f>SUM(Q52:Q67)</f>
        <v>5740</v>
      </c>
      <c r="R68" s="60">
        <f>K68-Q68</f>
        <v>-522</v>
      </c>
      <c r="S68" s="64" t="s">
        <v>1414</v>
      </c>
      <c r="T68" s="61">
        <f>Q68/1.1</f>
        <v>5218.181818181818</v>
      </c>
      <c r="U68" s="62">
        <f>T68-K68</f>
        <v>0.18181818181801646</v>
      </c>
      <c r="V68" s="63" t="s">
        <v>565</v>
      </c>
    </row>
    <row r="69" spans="1:22" ht="90" hidden="1" outlineLevel="2" x14ac:dyDescent="0.25">
      <c r="A69" s="210" t="s">
        <v>77</v>
      </c>
      <c r="B69" s="210" t="s">
        <v>78</v>
      </c>
      <c r="C69" s="204" t="s">
        <v>1416</v>
      </c>
      <c r="D69" s="7" t="s">
        <v>426</v>
      </c>
      <c r="E69" s="7" t="s">
        <v>676</v>
      </c>
      <c r="F69" s="204" t="s">
        <v>3</v>
      </c>
      <c r="G69" s="7">
        <v>420</v>
      </c>
      <c r="H69" s="8" t="s">
        <v>82</v>
      </c>
      <c r="I69" s="9"/>
      <c r="J69" s="9">
        <v>800</v>
      </c>
      <c r="K69" s="9">
        <f>J69-I69</f>
        <v>800</v>
      </c>
      <c r="L69" s="10" t="s">
        <v>1280</v>
      </c>
      <c r="M69" s="141" t="s">
        <v>79</v>
      </c>
      <c r="N69" s="142" t="s">
        <v>80</v>
      </c>
      <c r="O69" s="155"/>
      <c r="P69" s="155">
        <v>450</v>
      </c>
      <c r="Q69" s="144">
        <f t="shared" si="1"/>
        <v>450</v>
      </c>
      <c r="R69" s="65"/>
      <c r="S69" s="59"/>
    </row>
    <row r="70" spans="1:22" ht="75" hidden="1" outlineLevel="2" x14ac:dyDescent="0.25">
      <c r="A70" s="210"/>
      <c r="B70" s="210"/>
      <c r="C70" s="205"/>
      <c r="D70" s="7" t="s">
        <v>427</v>
      </c>
      <c r="E70" s="7" t="s">
        <v>466</v>
      </c>
      <c r="F70" s="205"/>
      <c r="G70" s="7">
        <v>4103</v>
      </c>
      <c r="H70" s="8" t="s">
        <v>84</v>
      </c>
      <c r="I70" s="9">
        <v>600</v>
      </c>
      <c r="J70" s="9">
        <f>4200-136</f>
        <v>4064</v>
      </c>
      <c r="K70" s="9">
        <f t="shared" ref="K70:K77" si="7">J70-I70</f>
        <v>3464</v>
      </c>
      <c r="L70" s="10" t="s">
        <v>1281</v>
      </c>
      <c r="M70" s="141" t="s">
        <v>81</v>
      </c>
      <c r="N70" s="142" t="s">
        <v>82</v>
      </c>
      <c r="O70" s="155"/>
      <c r="P70" s="155">
        <v>791</v>
      </c>
      <c r="Q70" s="144">
        <f t="shared" si="1"/>
        <v>791</v>
      </c>
      <c r="R70" s="65"/>
      <c r="S70" s="59"/>
    </row>
    <row r="71" spans="1:22" ht="120" hidden="1" outlineLevel="2" x14ac:dyDescent="0.25">
      <c r="A71" s="210"/>
      <c r="B71" s="210"/>
      <c r="C71" s="205"/>
      <c r="D71" s="7" t="s">
        <v>428</v>
      </c>
      <c r="E71" s="7" t="s">
        <v>754</v>
      </c>
      <c r="F71" s="205"/>
      <c r="G71" s="204">
        <v>420</v>
      </c>
      <c r="H71" s="8" t="s">
        <v>1282</v>
      </c>
      <c r="I71" s="9"/>
      <c r="J71" s="9">
        <v>450</v>
      </c>
      <c r="K71" s="9">
        <f t="shared" si="7"/>
        <v>450</v>
      </c>
      <c r="L71" s="10" t="s">
        <v>1283</v>
      </c>
      <c r="M71" s="141" t="s">
        <v>83</v>
      </c>
      <c r="N71" s="142" t="s">
        <v>84</v>
      </c>
      <c r="O71" s="155">
        <v>600</v>
      </c>
      <c r="P71" s="155">
        <v>4350</v>
      </c>
      <c r="Q71" s="144">
        <f t="shared" si="1"/>
        <v>3750</v>
      </c>
      <c r="R71" s="65"/>
      <c r="S71" s="59"/>
    </row>
    <row r="72" spans="1:22" hidden="1" outlineLevel="2" x14ac:dyDescent="0.25">
      <c r="A72" s="210"/>
      <c r="B72" s="210"/>
      <c r="C72" s="205"/>
      <c r="D72" s="7" t="s">
        <v>429</v>
      </c>
      <c r="E72" s="7" t="s">
        <v>1275</v>
      </c>
      <c r="F72" s="205"/>
      <c r="G72" s="205"/>
      <c r="H72" s="8" t="s">
        <v>1284</v>
      </c>
      <c r="I72" s="9"/>
      <c r="J72" s="9">
        <v>400</v>
      </c>
      <c r="K72" s="9">
        <f t="shared" si="7"/>
        <v>400</v>
      </c>
      <c r="L72" s="10" t="s">
        <v>1285</v>
      </c>
      <c r="M72" s="141" t="s">
        <v>85</v>
      </c>
      <c r="N72" s="142" t="s">
        <v>86</v>
      </c>
      <c r="O72" s="155"/>
      <c r="P72" s="155">
        <v>450</v>
      </c>
      <c r="Q72" s="144">
        <f t="shared" si="1"/>
        <v>450</v>
      </c>
      <c r="R72" s="65"/>
      <c r="S72" s="59"/>
    </row>
    <row r="73" spans="1:22" ht="105" hidden="1" outlineLevel="2" x14ac:dyDescent="0.25">
      <c r="A73" s="210"/>
      <c r="B73" s="210"/>
      <c r="C73" s="205"/>
      <c r="D73" s="7" t="s">
        <v>430</v>
      </c>
      <c r="E73" s="7">
        <v>44685</v>
      </c>
      <c r="F73" s="205"/>
      <c r="G73" s="205"/>
      <c r="H73" s="8" t="s">
        <v>90</v>
      </c>
      <c r="I73" s="9"/>
      <c r="J73" s="9">
        <v>900</v>
      </c>
      <c r="K73" s="9">
        <f t="shared" si="7"/>
        <v>900</v>
      </c>
      <c r="L73" s="10" t="s">
        <v>1286</v>
      </c>
      <c r="M73" s="141" t="s">
        <v>87</v>
      </c>
      <c r="N73" s="142" t="s">
        <v>88</v>
      </c>
      <c r="O73" s="155"/>
      <c r="P73" s="155">
        <v>400</v>
      </c>
      <c r="Q73" s="144">
        <f t="shared" si="1"/>
        <v>400</v>
      </c>
      <c r="R73" s="65"/>
      <c r="S73" s="59"/>
    </row>
    <row r="74" spans="1:22" ht="75" hidden="1" outlineLevel="2" x14ac:dyDescent="0.25">
      <c r="A74" s="210"/>
      <c r="B74" s="210"/>
      <c r="C74" s="205"/>
      <c r="D74" s="7" t="s">
        <v>431</v>
      </c>
      <c r="E74" s="7" t="s">
        <v>1276</v>
      </c>
      <c r="F74" s="205"/>
      <c r="G74" s="205"/>
      <c r="H74" s="8" t="s">
        <v>94</v>
      </c>
      <c r="I74" s="9">
        <v>100</v>
      </c>
      <c r="J74" s="9">
        <v>220</v>
      </c>
      <c r="K74" s="9">
        <f t="shared" si="7"/>
        <v>120</v>
      </c>
      <c r="L74" s="10" t="s">
        <v>1287</v>
      </c>
      <c r="M74" s="141" t="s">
        <v>89</v>
      </c>
      <c r="N74" s="142" t="s">
        <v>90</v>
      </c>
      <c r="O74" s="155"/>
      <c r="P74" s="155">
        <v>900</v>
      </c>
      <c r="Q74" s="144">
        <f t="shared" si="1"/>
        <v>900</v>
      </c>
      <c r="R74" s="65"/>
      <c r="S74" s="59"/>
    </row>
    <row r="75" spans="1:22" ht="90" hidden="1" outlineLevel="2" x14ac:dyDescent="0.25">
      <c r="A75" s="210"/>
      <c r="B75" s="210"/>
      <c r="C75" s="205"/>
      <c r="D75" s="7" t="s">
        <v>432</v>
      </c>
      <c r="E75" s="7" t="s">
        <v>1277</v>
      </c>
      <c r="F75" s="205"/>
      <c r="G75" s="205"/>
      <c r="H75" s="8" t="s">
        <v>98</v>
      </c>
      <c r="I75" s="9">
        <v>240</v>
      </c>
      <c r="J75" s="9">
        <v>180</v>
      </c>
      <c r="K75" s="9">
        <f t="shared" si="7"/>
        <v>-60</v>
      </c>
      <c r="L75" s="10" t="s">
        <v>1288</v>
      </c>
      <c r="M75" s="141" t="s">
        <v>91</v>
      </c>
      <c r="N75" s="142" t="s">
        <v>92</v>
      </c>
      <c r="O75" s="155"/>
      <c r="P75" s="155">
        <v>600</v>
      </c>
      <c r="Q75" s="144">
        <f t="shared" si="1"/>
        <v>600</v>
      </c>
      <c r="R75" s="65"/>
      <c r="S75" s="59"/>
    </row>
    <row r="76" spans="1:22" ht="30" hidden="1" outlineLevel="2" x14ac:dyDescent="0.25">
      <c r="A76" s="210"/>
      <c r="B76" s="210"/>
      <c r="C76" s="205"/>
      <c r="D76" s="7" t="s">
        <v>433</v>
      </c>
      <c r="E76" s="7" t="s">
        <v>1278</v>
      </c>
      <c r="F76" s="205"/>
      <c r="G76" s="205"/>
      <c r="H76" s="8" t="s">
        <v>1289</v>
      </c>
      <c r="I76" s="9"/>
      <c r="J76" s="9">
        <v>600</v>
      </c>
      <c r="K76" s="9">
        <f t="shared" si="7"/>
        <v>600</v>
      </c>
      <c r="L76" s="10" t="s">
        <v>1290</v>
      </c>
      <c r="M76" s="141" t="s">
        <v>93</v>
      </c>
      <c r="N76" s="142" t="s">
        <v>94</v>
      </c>
      <c r="O76" s="155">
        <v>100</v>
      </c>
      <c r="P76" s="155">
        <v>220</v>
      </c>
      <c r="Q76" s="144">
        <f t="shared" si="1"/>
        <v>120</v>
      </c>
      <c r="R76" s="65"/>
      <c r="S76" s="59"/>
    </row>
    <row r="77" spans="1:22" hidden="1" outlineLevel="2" x14ac:dyDescent="0.25">
      <c r="A77" s="210"/>
      <c r="B77" s="210"/>
      <c r="C77" s="205"/>
      <c r="D77" s="7" t="s">
        <v>434</v>
      </c>
      <c r="E77" s="7" t="s">
        <v>1279</v>
      </c>
      <c r="F77" s="206"/>
      <c r="G77" s="206"/>
      <c r="H77" s="8" t="s">
        <v>80</v>
      </c>
      <c r="I77" s="9"/>
      <c r="J77" s="9"/>
      <c r="K77" s="9">
        <f t="shared" si="7"/>
        <v>0</v>
      </c>
      <c r="L77" s="10" t="s">
        <v>1290</v>
      </c>
      <c r="M77" s="141" t="s">
        <v>4</v>
      </c>
      <c r="N77" s="142" t="s">
        <v>5</v>
      </c>
      <c r="O77" s="155"/>
      <c r="P77" s="155">
        <v>0</v>
      </c>
      <c r="Q77" s="144">
        <f t="shared" si="1"/>
        <v>0</v>
      </c>
      <c r="R77" s="65"/>
      <c r="S77" s="59"/>
    </row>
    <row r="78" spans="1:22" hidden="1" outlineLevel="2" x14ac:dyDescent="0.25">
      <c r="A78" s="210"/>
      <c r="B78" s="210"/>
      <c r="C78" s="205"/>
      <c r="D78" s="7"/>
      <c r="E78" s="7"/>
      <c r="F78" s="21"/>
      <c r="G78" s="7"/>
      <c r="H78" s="8"/>
      <c r="I78" s="22"/>
      <c r="J78" s="22"/>
      <c r="K78" s="20"/>
      <c r="L78" s="10"/>
      <c r="M78" s="141" t="s">
        <v>95</v>
      </c>
      <c r="N78" s="142" t="s">
        <v>96</v>
      </c>
      <c r="O78" s="155"/>
      <c r="P78" s="155">
        <v>0</v>
      </c>
      <c r="Q78" s="144">
        <f t="shared" si="1"/>
        <v>0</v>
      </c>
      <c r="R78" s="65"/>
      <c r="S78" s="59"/>
    </row>
    <row r="79" spans="1:22" ht="45" hidden="1" outlineLevel="2" x14ac:dyDescent="0.25">
      <c r="A79" s="210"/>
      <c r="B79" s="210"/>
      <c r="C79" s="206"/>
      <c r="D79" s="7"/>
      <c r="E79" s="7"/>
      <c r="F79" s="21"/>
      <c r="G79" s="7"/>
      <c r="H79" s="8"/>
      <c r="I79" s="22"/>
      <c r="J79" s="22"/>
      <c r="K79" s="20"/>
      <c r="L79" s="20"/>
      <c r="M79" s="141" t="s">
        <v>97</v>
      </c>
      <c r="N79" s="142" t="s">
        <v>98</v>
      </c>
      <c r="O79" s="155">
        <v>300</v>
      </c>
      <c r="P79" s="155">
        <v>180</v>
      </c>
      <c r="Q79" s="144">
        <f t="shared" si="1"/>
        <v>-120</v>
      </c>
      <c r="R79" s="65"/>
      <c r="S79" s="59"/>
    </row>
    <row r="80" spans="1:22" ht="50.1" customHeight="1" outlineLevel="1" collapsed="1" x14ac:dyDescent="0.25">
      <c r="A80" s="97">
        <v>812</v>
      </c>
      <c r="B80" s="11" t="s">
        <v>78</v>
      </c>
      <c r="C80" s="27" t="s">
        <v>1416</v>
      </c>
      <c r="D80" s="12"/>
      <c r="E80" s="12"/>
      <c r="F80" s="12"/>
      <c r="G80" s="12"/>
      <c r="H80" s="12" t="s">
        <v>418</v>
      </c>
      <c r="I80" s="13">
        <f>SUM(I69:I79)</f>
        <v>940</v>
      </c>
      <c r="J80" s="13">
        <f>SUM(J69:J79)</f>
        <v>7614</v>
      </c>
      <c r="K80" s="13">
        <f>SUM(K69:K79)</f>
        <v>6674</v>
      </c>
      <c r="L80" s="13"/>
      <c r="M80" s="149"/>
      <c r="N80" s="149" t="s">
        <v>418</v>
      </c>
      <c r="O80" s="150">
        <f>SUM(O69:O79)</f>
        <v>1000</v>
      </c>
      <c r="P80" s="150">
        <f>SUM(P69:P79)</f>
        <v>8341</v>
      </c>
      <c r="Q80" s="150">
        <f>SUM(Q69:Q79)</f>
        <v>7341</v>
      </c>
      <c r="R80" s="60">
        <f>K80-Q80</f>
        <v>-667</v>
      </c>
      <c r="S80" s="59"/>
      <c r="T80" s="61">
        <f>Q80/1.1</f>
        <v>6673.6363636363631</v>
      </c>
      <c r="U80" s="62">
        <f>T80-K80</f>
        <v>-0.36363636363694241</v>
      </c>
      <c r="V80" s="63" t="s">
        <v>565</v>
      </c>
    </row>
    <row r="81" spans="1:20" hidden="1" outlineLevel="2" x14ac:dyDescent="0.25">
      <c r="A81" s="204" t="s">
        <v>99</v>
      </c>
      <c r="B81" s="204" t="s">
        <v>100</v>
      </c>
      <c r="C81" s="15"/>
      <c r="D81" s="7" t="s">
        <v>426</v>
      </c>
      <c r="E81" s="7" t="s">
        <v>673</v>
      </c>
      <c r="F81" s="204" t="s">
        <v>3</v>
      </c>
      <c r="G81" s="204">
        <v>420</v>
      </c>
      <c r="H81" s="8" t="s">
        <v>102</v>
      </c>
      <c r="I81" s="19"/>
      <c r="J81" s="19">
        <v>700</v>
      </c>
      <c r="K81" s="19">
        <f>J81-I81</f>
        <v>700</v>
      </c>
      <c r="L81" s="20"/>
      <c r="M81" s="141" t="s">
        <v>101</v>
      </c>
      <c r="N81" s="142" t="s">
        <v>102</v>
      </c>
      <c r="O81" s="155"/>
      <c r="P81" s="155">
        <v>700</v>
      </c>
      <c r="Q81" s="144">
        <f t="shared" si="1"/>
        <v>700</v>
      </c>
      <c r="R81" s="65"/>
      <c r="S81" s="59"/>
    </row>
    <row r="82" spans="1:20" hidden="1" outlineLevel="2" x14ac:dyDescent="0.25">
      <c r="A82" s="205"/>
      <c r="B82" s="205"/>
      <c r="C82" s="17"/>
      <c r="D82" s="7" t="s">
        <v>427</v>
      </c>
      <c r="E82" s="7" t="s">
        <v>677</v>
      </c>
      <c r="F82" s="205"/>
      <c r="G82" s="205"/>
      <c r="H82" s="8" t="s">
        <v>106</v>
      </c>
      <c r="I82" s="19"/>
      <c r="J82" s="19">
        <v>350</v>
      </c>
      <c r="K82" s="19">
        <f t="shared" ref="K82:K89" si="8">J82-I82</f>
        <v>350</v>
      </c>
      <c r="L82" s="20"/>
      <c r="M82" s="141" t="s">
        <v>103</v>
      </c>
      <c r="N82" s="142" t="s">
        <v>104</v>
      </c>
      <c r="O82" s="155"/>
      <c r="P82" s="155">
        <v>150</v>
      </c>
      <c r="Q82" s="144">
        <f t="shared" si="1"/>
        <v>150</v>
      </c>
      <c r="R82" s="65"/>
      <c r="S82" s="59"/>
    </row>
    <row r="83" spans="1:20" ht="30" hidden="1" outlineLevel="2" x14ac:dyDescent="0.25">
      <c r="A83" s="205"/>
      <c r="B83" s="205"/>
      <c r="C83" s="17"/>
      <c r="D83" s="7" t="s">
        <v>428</v>
      </c>
      <c r="E83" s="7" t="s">
        <v>677</v>
      </c>
      <c r="F83" s="205"/>
      <c r="G83" s="205"/>
      <c r="H83" s="8" t="s">
        <v>678</v>
      </c>
      <c r="I83" s="19"/>
      <c r="J83" s="19">
        <v>144</v>
      </c>
      <c r="K83" s="19">
        <f t="shared" si="8"/>
        <v>144</v>
      </c>
      <c r="L83" s="20"/>
      <c r="M83" s="141" t="s">
        <v>105</v>
      </c>
      <c r="N83" s="142" t="s">
        <v>106</v>
      </c>
      <c r="O83" s="155"/>
      <c r="P83" s="155">
        <v>600</v>
      </c>
      <c r="Q83" s="144">
        <f t="shared" si="1"/>
        <v>600</v>
      </c>
      <c r="R83" s="65"/>
      <c r="S83" s="59"/>
    </row>
    <row r="84" spans="1:20" ht="30" hidden="1" outlineLevel="2" x14ac:dyDescent="0.25">
      <c r="A84" s="205"/>
      <c r="B84" s="205"/>
      <c r="C84" s="17"/>
      <c r="D84" s="7" t="s">
        <v>429</v>
      </c>
      <c r="E84" s="7" t="s">
        <v>674</v>
      </c>
      <c r="F84" s="205"/>
      <c r="G84" s="205"/>
      <c r="H84" s="8" t="s">
        <v>108</v>
      </c>
      <c r="I84" s="19"/>
      <c r="J84" s="19">
        <v>150</v>
      </c>
      <c r="K84" s="19">
        <f t="shared" si="8"/>
        <v>150</v>
      </c>
      <c r="L84" s="20"/>
      <c r="M84" s="141" t="s">
        <v>107</v>
      </c>
      <c r="N84" s="142" t="s">
        <v>108</v>
      </c>
      <c r="O84" s="155"/>
      <c r="P84" s="155">
        <v>150</v>
      </c>
      <c r="Q84" s="144">
        <f t="shared" si="1"/>
        <v>150</v>
      </c>
      <c r="R84" s="65"/>
      <c r="S84" s="59"/>
    </row>
    <row r="85" spans="1:20" ht="30" hidden="1" outlineLevel="2" x14ac:dyDescent="0.25">
      <c r="A85" s="205"/>
      <c r="B85" s="205"/>
      <c r="C85" s="17"/>
      <c r="D85" s="7" t="s">
        <v>430</v>
      </c>
      <c r="E85" s="7" t="s">
        <v>663</v>
      </c>
      <c r="F85" s="205"/>
      <c r="G85" s="205"/>
      <c r="H85" s="8" t="s">
        <v>679</v>
      </c>
      <c r="I85" s="19"/>
      <c r="J85" s="19">
        <v>150</v>
      </c>
      <c r="K85" s="19">
        <f t="shared" si="8"/>
        <v>150</v>
      </c>
      <c r="L85" s="20"/>
      <c r="M85" s="141" t="s">
        <v>109</v>
      </c>
      <c r="N85" s="142" t="s">
        <v>110</v>
      </c>
      <c r="O85" s="155"/>
      <c r="P85" s="155">
        <v>45</v>
      </c>
      <c r="Q85" s="144">
        <f t="shared" si="1"/>
        <v>45</v>
      </c>
      <c r="R85" s="65"/>
      <c r="S85" s="59"/>
    </row>
    <row r="86" spans="1:20" ht="30" hidden="1" outlineLevel="2" x14ac:dyDescent="0.25">
      <c r="A86" s="205"/>
      <c r="B86" s="205"/>
      <c r="C86" s="17"/>
      <c r="D86" s="7" t="s">
        <v>431</v>
      </c>
      <c r="E86" s="7" t="s">
        <v>677</v>
      </c>
      <c r="F86" s="205"/>
      <c r="G86" s="205"/>
      <c r="H86" s="8" t="s">
        <v>680</v>
      </c>
      <c r="I86" s="19"/>
      <c r="J86" s="19">
        <v>250</v>
      </c>
      <c r="K86" s="19">
        <f t="shared" si="8"/>
        <v>250</v>
      </c>
      <c r="L86" s="20"/>
      <c r="M86" s="141" t="s">
        <v>111</v>
      </c>
      <c r="N86" s="142" t="s">
        <v>112</v>
      </c>
      <c r="O86" s="155"/>
      <c r="P86" s="155">
        <v>65</v>
      </c>
      <c r="Q86" s="144">
        <f t="shared" si="1"/>
        <v>65</v>
      </c>
      <c r="R86" s="65"/>
      <c r="S86" s="59"/>
    </row>
    <row r="87" spans="1:20" ht="30" hidden="1" outlineLevel="2" x14ac:dyDescent="0.25">
      <c r="A87" s="205"/>
      <c r="B87" s="205"/>
      <c r="C87" s="17"/>
      <c r="D87" s="7" t="s">
        <v>432</v>
      </c>
      <c r="E87" s="7" t="s">
        <v>675</v>
      </c>
      <c r="F87" s="205"/>
      <c r="G87" s="205"/>
      <c r="H87" s="8" t="s">
        <v>681</v>
      </c>
      <c r="I87" s="19"/>
      <c r="J87" s="19">
        <v>45</v>
      </c>
      <c r="K87" s="19">
        <f t="shared" si="8"/>
        <v>45</v>
      </c>
      <c r="L87" s="20"/>
      <c r="M87" s="141" t="s">
        <v>36</v>
      </c>
      <c r="N87" s="142" t="s">
        <v>37</v>
      </c>
      <c r="O87" s="155"/>
      <c r="P87" s="155">
        <v>100</v>
      </c>
      <c r="Q87" s="144">
        <f t="shared" si="1"/>
        <v>100</v>
      </c>
      <c r="R87" s="65"/>
      <c r="S87" s="59"/>
    </row>
    <row r="88" spans="1:20" hidden="1" outlineLevel="2" x14ac:dyDescent="0.25">
      <c r="A88" s="205"/>
      <c r="B88" s="205"/>
      <c r="C88" s="17"/>
      <c r="D88" s="7" t="s">
        <v>433</v>
      </c>
      <c r="E88" s="7" t="s">
        <v>497</v>
      </c>
      <c r="F88" s="205"/>
      <c r="G88" s="205"/>
      <c r="H88" s="8" t="s">
        <v>112</v>
      </c>
      <c r="I88" s="19"/>
      <c r="J88" s="19">
        <v>65</v>
      </c>
      <c r="K88" s="19">
        <f t="shared" si="8"/>
        <v>65</v>
      </c>
      <c r="L88" s="20"/>
      <c r="M88" s="141" t="s">
        <v>18</v>
      </c>
      <c r="N88" s="142" t="s">
        <v>19</v>
      </c>
      <c r="O88" s="155"/>
      <c r="P88" s="155">
        <v>250</v>
      </c>
      <c r="Q88" s="144">
        <f t="shared" si="1"/>
        <v>250</v>
      </c>
      <c r="R88" s="65"/>
      <c r="S88" s="59"/>
    </row>
    <row r="89" spans="1:20" hidden="1" outlineLevel="2" x14ac:dyDescent="0.25">
      <c r="A89" s="205"/>
      <c r="B89" s="205"/>
      <c r="C89" s="17"/>
      <c r="D89" s="7" t="s">
        <v>434</v>
      </c>
      <c r="E89" s="7" t="s">
        <v>676</v>
      </c>
      <c r="F89" s="206"/>
      <c r="G89" s="206"/>
      <c r="H89" s="8" t="s">
        <v>682</v>
      </c>
      <c r="I89" s="19"/>
      <c r="J89" s="19"/>
      <c r="K89" s="19">
        <f t="shared" si="8"/>
        <v>0</v>
      </c>
      <c r="L89" s="20"/>
      <c r="M89" s="141"/>
      <c r="N89" s="142"/>
      <c r="O89" s="155"/>
      <c r="P89" s="155"/>
      <c r="Q89" s="144"/>
      <c r="R89" s="65"/>
      <c r="S89" s="59"/>
    </row>
    <row r="90" spans="1:20" outlineLevel="1" collapsed="1" x14ac:dyDescent="0.25">
      <c r="A90" s="97">
        <v>813</v>
      </c>
      <c r="B90" s="11" t="s">
        <v>100</v>
      </c>
      <c r="C90" s="12" t="s">
        <v>683</v>
      </c>
      <c r="D90" s="12"/>
      <c r="E90" s="12"/>
      <c r="F90" s="12"/>
      <c r="G90" s="12"/>
      <c r="H90" s="12" t="s">
        <v>418</v>
      </c>
      <c r="I90" s="13">
        <f>SUM(I81:I88)</f>
        <v>0</v>
      </c>
      <c r="J90" s="13">
        <f>SUM(J81:J88)</f>
        <v>1854</v>
      </c>
      <c r="K90" s="13">
        <f>SUM(K81:K88)</f>
        <v>1854</v>
      </c>
      <c r="L90" s="13"/>
      <c r="M90" s="149"/>
      <c r="N90" s="149" t="s">
        <v>418</v>
      </c>
      <c r="O90" s="150">
        <f>SUM(O81:O88)</f>
        <v>0</v>
      </c>
      <c r="P90" s="150">
        <f>SUM(P81:P88)</f>
        <v>2060</v>
      </c>
      <c r="Q90" s="150">
        <f>SUM(Q81:Q88)</f>
        <v>2060</v>
      </c>
      <c r="R90" s="60">
        <f>K90-Q90</f>
        <v>-206</v>
      </c>
      <c r="S90" s="59"/>
      <c r="T90" s="61"/>
    </row>
    <row r="91" spans="1:20" ht="15" hidden="1" customHeight="1" outlineLevel="2" x14ac:dyDescent="0.25">
      <c r="A91" s="204" t="s">
        <v>113</v>
      </c>
      <c r="B91" s="204" t="s">
        <v>114</v>
      </c>
      <c r="C91" s="15"/>
      <c r="D91" s="7" t="s">
        <v>426</v>
      </c>
      <c r="E91" s="107">
        <v>44883</v>
      </c>
      <c r="F91" s="208" t="s">
        <v>52</v>
      </c>
      <c r="G91" s="4" t="s">
        <v>55</v>
      </c>
      <c r="H91" s="23" t="s">
        <v>56</v>
      </c>
      <c r="I91" s="100"/>
      <c r="J91" s="100">
        <v>6500</v>
      </c>
      <c r="K91" s="9">
        <f>J91-I91</f>
        <v>6500</v>
      </c>
      <c r="L91" s="108" t="s">
        <v>482</v>
      </c>
      <c r="M91" s="141" t="s">
        <v>55</v>
      </c>
      <c r="N91" s="142" t="s">
        <v>56</v>
      </c>
      <c r="O91" s="155"/>
      <c r="P91" s="155">
        <v>6500</v>
      </c>
      <c r="Q91" s="144">
        <f t="shared" ref="Q91:Q99" si="9">P91-O91</f>
        <v>6500</v>
      </c>
      <c r="R91" s="65"/>
      <c r="S91" s="59"/>
    </row>
    <row r="92" spans="1:20" ht="15.75" hidden="1" outlineLevel="2" x14ac:dyDescent="0.25">
      <c r="A92" s="205"/>
      <c r="B92" s="205"/>
      <c r="C92" s="17"/>
      <c r="D92" s="7" t="s">
        <v>427</v>
      </c>
      <c r="E92" s="107">
        <v>44685</v>
      </c>
      <c r="F92" s="243"/>
      <c r="G92" s="4" t="s">
        <v>61</v>
      </c>
      <c r="H92" s="23" t="s">
        <v>62</v>
      </c>
      <c r="I92" s="100"/>
      <c r="J92" s="100">
        <v>2500</v>
      </c>
      <c r="K92" s="9">
        <f t="shared" ref="K92:K98" si="10">J92-I92</f>
        <v>2500</v>
      </c>
      <c r="L92" s="108" t="s">
        <v>483</v>
      </c>
      <c r="M92" s="141" t="s">
        <v>61</v>
      </c>
      <c r="N92" s="142" t="s">
        <v>62</v>
      </c>
      <c r="O92" s="155"/>
      <c r="P92" s="155">
        <v>2500</v>
      </c>
      <c r="Q92" s="144">
        <f t="shared" si="9"/>
        <v>2500</v>
      </c>
      <c r="R92" s="65"/>
      <c r="S92" s="59"/>
    </row>
    <row r="93" spans="1:20" ht="30" hidden="1" outlineLevel="2" x14ac:dyDescent="0.25">
      <c r="A93" s="205"/>
      <c r="B93" s="205"/>
      <c r="C93" s="17"/>
      <c r="D93" s="7" t="s">
        <v>428</v>
      </c>
      <c r="E93" s="109">
        <v>45241</v>
      </c>
      <c r="F93" s="243"/>
      <c r="G93" s="4" t="s">
        <v>123</v>
      </c>
      <c r="H93" s="23" t="s">
        <v>124</v>
      </c>
      <c r="I93" s="100"/>
      <c r="J93" s="9">
        <v>2900</v>
      </c>
      <c r="K93" s="9">
        <f t="shared" si="10"/>
        <v>2900</v>
      </c>
      <c r="L93" s="108" t="s">
        <v>491</v>
      </c>
      <c r="M93" s="141" t="s">
        <v>123</v>
      </c>
      <c r="N93" s="142" t="s">
        <v>124</v>
      </c>
      <c r="O93" s="155"/>
      <c r="P93" s="155">
        <v>2900</v>
      </c>
      <c r="Q93" s="144">
        <f t="shared" si="9"/>
        <v>2900</v>
      </c>
      <c r="R93" s="65"/>
      <c r="S93" s="59"/>
    </row>
    <row r="94" spans="1:20" ht="45" hidden="1" outlineLevel="2" x14ac:dyDescent="0.25">
      <c r="A94" s="205"/>
      <c r="B94" s="205"/>
      <c r="C94" s="17"/>
      <c r="D94" s="7" t="s">
        <v>429</v>
      </c>
      <c r="E94" s="110">
        <v>45091</v>
      </c>
      <c r="F94" s="243"/>
      <c r="G94" s="4">
        <v>420</v>
      </c>
      <c r="H94" s="23" t="s">
        <v>118</v>
      </c>
      <c r="I94" s="100"/>
      <c r="J94" s="9">
        <v>500</v>
      </c>
      <c r="K94" s="9">
        <f t="shared" si="10"/>
        <v>500</v>
      </c>
      <c r="L94" s="108" t="s">
        <v>492</v>
      </c>
      <c r="M94" s="141" t="s">
        <v>117</v>
      </c>
      <c r="N94" s="142" t="s">
        <v>118</v>
      </c>
      <c r="O94" s="155"/>
      <c r="P94" s="155">
        <v>500</v>
      </c>
      <c r="Q94" s="144">
        <f t="shared" si="9"/>
        <v>500</v>
      </c>
      <c r="R94" s="65"/>
      <c r="S94" s="59"/>
    </row>
    <row r="95" spans="1:20" ht="30" hidden="1" outlineLevel="2" x14ac:dyDescent="0.25">
      <c r="A95" s="205"/>
      <c r="B95" s="205"/>
      <c r="C95" s="17"/>
      <c r="D95" s="7" t="s">
        <v>430</v>
      </c>
      <c r="E95" s="110">
        <v>44734</v>
      </c>
      <c r="F95" s="243"/>
      <c r="G95" s="4" t="s">
        <v>121</v>
      </c>
      <c r="H95" s="23" t="s">
        <v>122</v>
      </c>
      <c r="I95" s="100"/>
      <c r="J95" s="9">
        <v>2000</v>
      </c>
      <c r="K95" s="9">
        <f t="shared" si="10"/>
        <v>2000</v>
      </c>
      <c r="L95" s="108" t="s">
        <v>484</v>
      </c>
      <c r="M95" s="141" t="s">
        <v>121</v>
      </c>
      <c r="N95" s="142" t="s">
        <v>122</v>
      </c>
      <c r="O95" s="155"/>
      <c r="P95" s="155">
        <v>7000</v>
      </c>
      <c r="Q95" s="158">
        <f t="shared" si="9"/>
        <v>7000</v>
      </c>
      <c r="R95" s="65"/>
      <c r="S95" s="89" t="s">
        <v>1572</v>
      </c>
    </row>
    <row r="96" spans="1:20" ht="30" hidden="1" outlineLevel="2" x14ac:dyDescent="0.25">
      <c r="A96" s="205"/>
      <c r="B96" s="205"/>
      <c r="C96" s="17"/>
      <c r="D96" s="7" t="s">
        <v>431</v>
      </c>
      <c r="E96" s="4" t="s">
        <v>485</v>
      </c>
      <c r="F96" s="243"/>
      <c r="G96" s="4" t="s">
        <v>133</v>
      </c>
      <c r="H96" s="23" t="s">
        <v>134</v>
      </c>
      <c r="I96" s="100">
        <v>18980</v>
      </c>
      <c r="J96" s="100">
        <v>45000</v>
      </c>
      <c r="K96" s="100">
        <f t="shared" si="10"/>
        <v>26020</v>
      </c>
      <c r="L96" s="23" t="s">
        <v>487</v>
      </c>
      <c r="M96" s="141" t="s">
        <v>133</v>
      </c>
      <c r="N96" s="142" t="s">
        <v>134</v>
      </c>
      <c r="O96" s="155">
        <v>15000</v>
      </c>
      <c r="P96" s="155">
        <v>45000</v>
      </c>
      <c r="Q96" s="158">
        <f t="shared" si="9"/>
        <v>30000</v>
      </c>
      <c r="R96" s="65"/>
      <c r="S96" s="89" t="s">
        <v>1573</v>
      </c>
    </row>
    <row r="97" spans="1:20" ht="30" hidden="1" outlineLevel="2" x14ac:dyDescent="0.25">
      <c r="A97" s="205"/>
      <c r="B97" s="205"/>
      <c r="C97" s="17"/>
      <c r="D97" s="7" t="s">
        <v>432</v>
      </c>
      <c r="E97" s="4" t="s">
        <v>488</v>
      </c>
      <c r="F97" s="243"/>
      <c r="G97" s="4" t="s">
        <v>59</v>
      </c>
      <c r="H97" s="23" t="s">
        <v>60</v>
      </c>
      <c r="I97" s="100"/>
      <c r="J97" s="100">
        <v>3000</v>
      </c>
      <c r="K97" s="9">
        <f t="shared" si="10"/>
        <v>3000</v>
      </c>
      <c r="L97" s="111" t="s">
        <v>486</v>
      </c>
      <c r="M97" s="141" t="s">
        <v>59</v>
      </c>
      <c r="N97" s="142" t="s">
        <v>60</v>
      </c>
      <c r="O97" s="155"/>
      <c r="P97" s="155">
        <v>3000</v>
      </c>
      <c r="Q97" s="144">
        <f t="shared" si="9"/>
        <v>3000</v>
      </c>
      <c r="R97" s="65"/>
      <c r="S97" s="59"/>
    </row>
    <row r="98" spans="1:20" ht="31.5" hidden="1" outlineLevel="2" x14ac:dyDescent="0.25">
      <c r="A98" s="205"/>
      <c r="B98" s="205"/>
      <c r="C98" s="17"/>
      <c r="D98" s="7" t="s">
        <v>433</v>
      </c>
      <c r="E98" s="112" t="s">
        <v>490</v>
      </c>
      <c r="F98" s="243"/>
      <c r="G98" s="4" t="s">
        <v>67</v>
      </c>
      <c r="H98" s="23" t="s">
        <v>68</v>
      </c>
      <c r="I98" s="100">
        <v>3000</v>
      </c>
      <c r="J98" s="100">
        <v>8500</v>
      </c>
      <c r="K98" s="100">
        <f t="shared" si="10"/>
        <v>5500</v>
      </c>
      <c r="L98" s="111" t="s">
        <v>489</v>
      </c>
      <c r="M98" s="141" t="s">
        <v>67</v>
      </c>
      <c r="N98" s="142" t="s">
        <v>68</v>
      </c>
      <c r="O98" s="155">
        <v>3000</v>
      </c>
      <c r="P98" s="155">
        <v>8500</v>
      </c>
      <c r="Q98" s="158">
        <f t="shared" si="9"/>
        <v>5500</v>
      </c>
      <c r="R98" s="65"/>
      <c r="S98" s="59"/>
    </row>
    <row r="99" spans="1:20" ht="15.75" hidden="1" customHeight="1" outlineLevel="2" x14ac:dyDescent="0.25">
      <c r="A99" s="205"/>
      <c r="B99" s="205"/>
      <c r="C99" s="17"/>
      <c r="D99" s="7" t="s">
        <v>434</v>
      </c>
      <c r="E99" s="107" t="s">
        <v>493</v>
      </c>
      <c r="F99" s="243"/>
      <c r="G99" s="4" t="s">
        <v>115</v>
      </c>
      <c r="H99" s="23" t="s">
        <v>116</v>
      </c>
      <c r="I99" s="100"/>
      <c r="J99" s="100">
        <v>4000</v>
      </c>
      <c r="K99" s="9">
        <f t="shared" ref="K99:K117" si="11">J99-I99</f>
        <v>4000</v>
      </c>
      <c r="L99" s="108" t="s">
        <v>494</v>
      </c>
      <c r="M99" s="141" t="s">
        <v>115</v>
      </c>
      <c r="N99" s="142" t="s">
        <v>116</v>
      </c>
      <c r="O99" s="155"/>
      <c r="P99" s="155">
        <v>4000</v>
      </c>
      <c r="Q99" s="144">
        <f t="shared" si="9"/>
        <v>4000</v>
      </c>
      <c r="R99" s="65"/>
      <c r="S99" s="59"/>
    </row>
    <row r="100" spans="1:20" ht="30" hidden="1" outlineLevel="2" x14ac:dyDescent="0.25">
      <c r="A100" s="205"/>
      <c r="B100" s="205"/>
      <c r="C100" s="17"/>
      <c r="D100" s="7" t="s">
        <v>472</v>
      </c>
      <c r="E100" s="107">
        <v>44939</v>
      </c>
      <c r="F100" s="243"/>
      <c r="G100" s="4">
        <v>420</v>
      </c>
      <c r="H100" s="108" t="s">
        <v>496</v>
      </c>
      <c r="I100" s="100">
        <v>200</v>
      </c>
      <c r="J100" s="100">
        <v>1200</v>
      </c>
      <c r="K100" s="9">
        <f t="shared" si="11"/>
        <v>1000</v>
      </c>
      <c r="L100" s="111" t="s">
        <v>498</v>
      </c>
      <c r="M100" s="141"/>
      <c r="N100" s="142"/>
      <c r="O100" s="155"/>
      <c r="P100" s="155"/>
      <c r="Q100" s="144"/>
      <c r="R100" s="65"/>
      <c r="S100" s="59" t="s">
        <v>495</v>
      </c>
    </row>
    <row r="101" spans="1:20" ht="45" hidden="1" outlineLevel="2" x14ac:dyDescent="0.25">
      <c r="A101" s="205"/>
      <c r="B101" s="205"/>
      <c r="C101" s="17"/>
      <c r="D101" s="7" t="s">
        <v>476</v>
      </c>
      <c r="E101" s="114" t="s">
        <v>497</v>
      </c>
      <c r="F101" s="243"/>
      <c r="G101" s="4">
        <v>420</v>
      </c>
      <c r="H101" s="23" t="s">
        <v>128</v>
      </c>
      <c r="I101" s="100">
        <v>200</v>
      </c>
      <c r="J101" s="100">
        <v>1200</v>
      </c>
      <c r="K101" s="9">
        <f t="shared" ref="K101:K103" si="12">J101-I101</f>
        <v>1000</v>
      </c>
      <c r="L101" s="113" t="s">
        <v>499</v>
      </c>
      <c r="M101" s="141" t="s">
        <v>1651</v>
      </c>
      <c r="N101" s="142" t="s">
        <v>1652</v>
      </c>
      <c r="O101" s="155">
        <v>200</v>
      </c>
      <c r="P101" s="155">
        <v>2200</v>
      </c>
      <c r="Q101" s="158">
        <f t="shared" ref="Q101:Q106" si="13">P101-O101</f>
        <v>2000</v>
      </c>
      <c r="R101" s="65"/>
      <c r="S101" s="59"/>
    </row>
    <row r="102" spans="1:20" ht="30" hidden="1" outlineLevel="2" x14ac:dyDescent="0.25">
      <c r="A102" s="205"/>
      <c r="B102" s="205"/>
      <c r="C102" s="17"/>
      <c r="D102" s="7" t="s">
        <v>480</v>
      </c>
      <c r="E102" s="4" t="s">
        <v>485</v>
      </c>
      <c r="F102" s="243"/>
      <c r="G102" s="4">
        <v>420</v>
      </c>
      <c r="H102" s="23" t="s">
        <v>130</v>
      </c>
      <c r="I102" s="100">
        <v>0</v>
      </c>
      <c r="J102" s="100">
        <v>800</v>
      </c>
      <c r="K102" s="9">
        <f t="shared" si="12"/>
        <v>800</v>
      </c>
      <c r="L102" s="20" t="s">
        <v>500</v>
      </c>
      <c r="M102" s="141" t="s">
        <v>127</v>
      </c>
      <c r="N102" s="142" t="s">
        <v>128</v>
      </c>
      <c r="O102" s="155">
        <v>200</v>
      </c>
      <c r="P102" s="155">
        <v>1400</v>
      </c>
      <c r="Q102" s="144">
        <f t="shared" si="13"/>
        <v>1200</v>
      </c>
      <c r="R102" s="65"/>
      <c r="S102" s="59"/>
    </row>
    <row r="103" spans="1:20" ht="30" hidden="1" outlineLevel="2" x14ac:dyDescent="0.25">
      <c r="A103" s="205"/>
      <c r="B103" s="205"/>
      <c r="C103" s="17"/>
      <c r="D103" s="7" t="s">
        <v>548</v>
      </c>
      <c r="E103" s="4" t="s">
        <v>485</v>
      </c>
      <c r="F103" s="243"/>
      <c r="G103" s="4" t="s">
        <v>125</v>
      </c>
      <c r="H103" s="23" t="s">
        <v>126</v>
      </c>
      <c r="I103" s="100">
        <v>1390</v>
      </c>
      <c r="J103" s="100">
        <v>5200</v>
      </c>
      <c r="K103" s="100">
        <f t="shared" si="12"/>
        <v>3810</v>
      </c>
      <c r="L103" s="108" t="s">
        <v>501</v>
      </c>
      <c r="M103" s="141" t="s">
        <v>129</v>
      </c>
      <c r="N103" s="142" t="s">
        <v>130</v>
      </c>
      <c r="O103" s="155">
        <v>0</v>
      </c>
      <c r="P103" s="155">
        <v>700</v>
      </c>
      <c r="Q103" s="144">
        <f t="shared" si="13"/>
        <v>700</v>
      </c>
      <c r="R103" s="65"/>
      <c r="S103" s="59"/>
    </row>
    <row r="104" spans="1:20" ht="30" hidden="1" outlineLevel="2" x14ac:dyDescent="0.25">
      <c r="A104" s="205"/>
      <c r="B104" s="205"/>
      <c r="C104" s="17"/>
      <c r="D104" s="7" t="s">
        <v>502</v>
      </c>
      <c r="E104" s="4" t="s">
        <v>485</v>
      </c>
      <c r="F104" s="243"/>
      <c r="G104" s="4" t="s">
        <v>119</v>
      </c>
      <c r="H104" s="23" t="s">
        <v>120</v>
      </c>
      <c r="I104" s="100">
        <v>1000</v>
      </c>
      <c r="J104" s="100">
        <v>4500</v>
      </c>
      <c r="K104" s="100">
        <f t="shared" si="11"/>
        <v>3500</v>
      </c>
      <c r="L104" s="113" t="s">
        <v>503</v>
      </c>
      <c r="M104" s="141" t="s">
        <v>125</v>
      </c>
      <c r="N104" s="142" t="s">
        <v>126</v>
      </c>
      <c r="O104" s="155">
        <v>200</v>
      </c>
      <c r="P104" s="155">
        <v>2700</v>
      </c>
      <c r="Q104" s="144">
        <f t="shared" si="13"/>
        <v>2500</v>
      </c>
      <c r="R104" s="65"/>
      <c r="S104" s="59"/>
    </row>
    <row r="105" spans="1:20" ht="30" hidden="1" outlineLevel="2" x14ac:dyDescent="0.25">
      <c r="A105" s="205"/>
      <c r="B105" s="205"/>
      <c r="C105" s="205"/>
      <c r="D105" s="7" t="s">
        <v>504</v>
      </c>
      <c r="E105" s="115">
        <v>45507</v>
      </c>
      <c r="F105" s="243"/>
      <c r="G105" s="4" t="s">
        <v>131</v>
      </c>
      <c r="H105" s="116" t="s">
        <v>506</v>
      </c>
      <c r="I105" s="100">
        <f>10000</f>
        <v>10000</v>
      </c>
      <c r="J105" s="100">
        <v>65000</v>
      </c>
      <c r="K105" s="100">
        <f t="shared" si="11"/>
        <v>55000</v>
      </c>
      <c r="L105" s="106" t="s">
        <v>506</v>
      </c>
      <c r="M105" s="141" t="s">
        <v>119</v>
      </c>
      <c r="N105" s="142" t="s">
        <v>120</v>
      </c>
      <c r="O105" s="155">
        <v>1000</v>
      </c>
      <c r="P105" s="155">
        <v>5000</v>
      </c>
      <c r="Q105" s="144">
        <f t="shared" si="13"/>
        <v>4000</v>
      </c>
      <c r="R105" s="65"/>
      <c r="S105" s="64" t="s">
        <v>505</v>
      </c>
      <c r="T105" s="57" t="s">
        <v>507</v>
      </c>
    </row>
    <row r="106" spans="1:20" ht="60" hidden="1" outlineLevel="2" x14ac:dyDescent="0.25">
      <c r="A106" s="205"/>
      <c r="B106" s="205"/>
      <c r="C106" s="205"/>
      <c r="D106" s="7" t="s">
        <v>508</v>
      </c>
      <c r="E106" s="117" t="s">
        <v>509</v>
      </c>
      <c r="F106" s="243"/>
      <c r="G106" s="4"/>
      <c r="H106" s="189" t="s">
        <v>1664</v>
      </c>
      <c r="I106" s="190">
        <v>0</v>
      </c>
      <c r="J106" s="190">
        <v>0</v>
      </c>
      <c r="K106" s="190">
        <v>0</v>
      </c>
      <c r="L106" s="191" t="s">
        <v>535</v>
      </c>
      <c r="M106" s="141" t="s">
        <v>131</v>
      </c>
      <c r="N106" s="170" t="s">
        <v>132</v>
      </c>
      <c r="O106" s="155">
        <v>20000</v>
      </c>
      <c r="P106" s="155">
        <v>60000</v>
      </c>
      <c r="Q106" s="158">
        <f t="shared" si="13"/>
        <v>40000</v>
      </c>
      <c r="R106" s="65"/>
      <c r="S106" s="64" t="s">
        <v>539</v>
      </c>
    </row>
    <row r="107" spans="1:20" ht="30" hidden="1" outlineLevel="2" x14ac:dyDescent="0.25">
      <c r="A107" s="205"/>
      <c r="B107" s="205"/>
      <c r="C107" s="205"/>
      <c r="D107" s="7" t="s">
        <v>551</v>
      </c>
      <c r="E107" s="117" t="s">
        <v>511</v>
      </c>
      <c r="F107" s="243"/>
      <c r="G107" s="4">
        <v>420</v>
      </c>
      <c r="H107" s="106" t="s">
        <v>524</v>
      </c>
      <c r="I107" s="118"/>
      <c r="J107" s="118">
        <v>1200</v>
      </c>
      <c r="K107" s="9">
        <f t="shared" si="11"/>
        <v>1200</v>
      </c>
      <c r="L107" s="111" t="s">
        <v>536</v>
      </c>
      <c r="M107" s="141"/>
      <c r="N107" s="142"/>
      <c r="O107" s="155"/>
      <c r="P107" s="155"/>
      <c r="Q107" s="144"/>
      <c r="R107" s="65"/>
      <c r="S107" s="64" t="s">
        <v>540</v>
      </c>
    </row>
    <row r="108" spans="1:20" hidden="1" outlineLevel="2" x14ac:dyDescent="0.25">
      <c r="A108" s="205"/>
      <c r="B108" s="205"/>
      <c r="C108" s="205"/>
      <c r="D108" s="7" t="s">
        <v>512</v>
      </c>
      <c r="E108" s="117" t="s">
        <v>513</v>
      </c>
      <c r="F108" s="243"/>
      <c r="G108" s="4">
        <v>420</v>
      </c>
      <c r="H108" s="106" t="s">
        <v>525</v>
      </c>
      <c r="I108" s="118"/>
      <c r="J108" s="118">
        <v>800</v>
      </c>
      <c r="K108" s="9">
        <f t="shared" si="11"/>
        <v>800</v>
      </c>
      <c r="L108" s="111" t="s">
        <v>537</v>
      </c>
      <c r="M108" s="141"/>
      <c r="N108" s="142"/>
      <c r="O108" s="155"/>
      <c r="P108" s="155"/>
      <c r="Q108" s="144"/>
      <c r="R108" s="65"/>
      <c r="S108" s="59"/>
    </row>
    <row r="109" spans="1:20" hidden="1" outlineLevel="2" x14ac:dyDescent="0.25">
      <c r="A109" s="205"/>
      <c r="B109" s="205"/>
      <c r="C109" s="205"/>
      <c r="D109" s="7" t="s">
        <v>514</v>
      </c>
      <c r="E109" s="117" t="s">
        <v>515</v>
      </c>
      <c r="F109" s="243"/>
      <c r="G109" s="4">
        <v>420</v>
      </c>
      <c r="H109" s="106" t="s">
        <v>526</v>
      </c>
      <c r="I109" s="118">
        <v>50</v>
      </c>
      <c r="J109" s="118">
        <v>250</v>
      </c>
      <c r="K109" s="9">
        <f t="shared" si="11"/>
        <v>200</v>
      </c>
      <c r="L109" s="111" t="s">
        <v>538</v>
      </c>
      <c r="M109" s="141"/>
      <c r="N109" s="142"/>
      <c r="O109" s="155"/>
      <c r="P109" s="155"/>
      <c r="Q109" s="144"/>
      <c r="R109" s="65"/>
      <c r="S109" s="59"/>
    </row>
    <row r="110" spans="1:20" hidden="1" outlineLevel="2" x14ac:dyDescent="0.25">
      <c r="A110" s="205"/>
      <c r="B110" s="205"/>
      <c r="C110" s="205"/>
      <c r="D110" s="7" t="s">
        <v>516</v>
      </c>
      <c r="E110" s="117" t="s">
        <v>517</v>
      </c>
      <c r="F110" s="243"/>
      <c r="G110" s="4">
        <v>420</v>
      </c>
      <c r="H110" s="106" t="s">
        <v>527</v>
      </c>
      <c r="I110" s="118">
        <v>50</v>
      </c>
      <c r="J110" s="118">
        <v>750</v>
      </c>
      <c r="K110" s="9">
        <f t="shared" si="11"/>
        <v>700</v>
      </c>
      <c r="L110" s="111" t="s">
        <v>538</v>
      </c>
      <c r="M110" s="141"/>
      <c r="N110" s="142"/>
      <c r="O110" s="155"/>
      <c r="P110" s="155"/>
      <c r="Q110" s="144"/>
      <c r="R110" s="65"/>
      <c r="S110" s="59"/>
    </row>
    <row r="111" spans="1:20" ht="30" hidden="1" outlineLevel="2" x14ac:dyDescent="0.25">
      <c r="A111" s="205"/>
      <c r="B111" s="205"/>
      <c r="C111" s="205"/>
      <c r="D111" s="7" t="s">
        <v>1122</v>
      </c>
      <c r="E111" s="117" t="s">
        <v>518</v>
      </c>
      <c r="F111" s="243"/>
      <c r="G111" s="4">
        <v>420</v>
      </c>
      <c r="H111" s="106" t="s">
        <v>528</v>
      </c>
      <c r="I111" s="118">
        <v>50</v>
      </c>
      <c r="J111" s="118">
        <v>230</v>
      </c>
      <c r="K111" s="9">
        <f t="shared" si="11"/>
        <v>180</v>
      </c>
      <c r="L111" s="111" t="s">
        <v>538</v>
      </c>
      <c r="M111" s="141"/>
      <c r="N111" s="142"/>
      <c r="O111" s="155"/>
      <c r="P111" s="155"/>
      <c r="Q111" s="144"/>
      <c r="R111" s="65"/>
      <c r="S111" s="59"/>
    </row>
    <row r="112" spans="1:20" ht="30" hidden="1" outlineLevel="2" x14ac:dyDescent="0.25">
      <c r="A112" s="205"/>
      <c r="B112" s="205"/>
      <c r="C112" s="205"/>
      <c r="D112" s="7" t="s">
        <v>519</v>
      </c>
      <c r="E112" s="117" t="s">
        <v>520</v>
      </c>
      <c r="F112" s="243"/>
      <c r="G112" s="4">
        <v>420</v>
      </c>
      <c r="H112" s="106" t="s">
        <v>529</v>
      </c>
      <c r="I112" s="118">
        <v>50</v>
      </c>
      <c r="J112" s="118">
        <v>230</v>
      </c>
      <c r="K112" s="9">
        <f t="shared" si="11"/>
        <v>180</v>
      </c>
      <c r="L112" s="111" t="s">
        <v>538</v>
      </c>
      <c r="M112" s="141"/>
      <c r="N112" s="142"/>
      <c r="O112" s="155"/>
      <c r="P112" s="155"/>
      <c r="Q112" s="144"/>
      <c r="R112" s="65"/>
      <c r="S112" s="59"/>
    </row>
    <row r="113" spans="1:22" hidden="1" outlineLevel="2" x14ac:dyDescent="0.25">
      <c r="A113" s="205"/>
      <c r="B113" s="205"/>
      <c r="C113" s="205"/>
      <c r="D113" s="7" t="s">
        <v>521</v>
      </c>
      <c r="E113" s="119">
        <v>45225</v>
      </c>
      <c r="F113" s="243"/>
      <c r="G113" s="4">
        <v>420</v>
      </c>
      <c r="H113" s="106" t="s">
        <v>530</v>
      </c>
      <c r="I113" s="118">
        <v>50</v>
      </c>
      <c r="J113" s="118">
        <v>750</v>
      </c>
      <c r="K113" s="9">
        <f t="shared" si="11"/>
        <v>700</v>
      </c>
      <c r="L113" s="111" t="s">
        <v>538</v>
      </c>
      <c r="M113" s="141"/>
      <c r="N113" s="142"/>
      <c r="O113" s="155"/>
      <c r="P113" s="155"/>
      <c r="Q113" s="144"/>
      <c r="R113" s="65"/>
      <c r="S113" s="59"/>
    </row>
    <row r="114" spans="1:22" hidden="1" outlineLevel="2" x14ac:dyDescent="0.25">
      <c r="A114" s="205"/>
      <c r="B114" s="205"/>
      <c r="C114" s="205"/>
      <c r="D114" s="7" t="s">
        <v>1123</v>
      </c>
      <c r="E114" s="119">
        <v>45057</v>
      </c>
      <c r="F114" s="243"/>
      <c r="G114" s="4">
        <v>420</v>
      </c>
      <c r="H114" s="106" t="s">
        <v>531</v>
      </c>
      <c r="I114" s="118">
        <v>100</v>
      </c>
      <c r="J114" s="118">
        <v>800</v>
      </c>
      <c r="K114" s="9">
        <f t="shared" si="11"/>
        <v>700</v>
      </c>
      <c r="L114" s="111" t="s">
        <v>538</v>
      </c>
      <c r="M114" s="141"/>
      <c r="N114" s="142"/>
      <c r="O114" s="155"/>
      <c r="P114" s="155"/>
      <c r="Q114" s="144"/>
      <c r="R114" s="65"/>
      <c r="S114" s="59"/>
    </row>
    <row r="115" spans="1:22" ht="30" hidden="1" outlineLevel="2" x14ac:dyDescent="0.25">
      <c r="A115" s="205"/>
      <c r="B115" s="205"/>
      <c r="C115" s="205"/>
      <c r="D115" s="7" t="s">
        <v>1124</v>
      </c>
      <c r="E115" s="119" t="s">
        <v>522</v>
      </c>
      <c r="F115" s="243"/>
      <c r="G115" s="4">
        <v>420</v>
      </c>
      <c r="H115" s="106" t="s">
        <v>532</v>
      </c>
      <c r="I115" s="118">
        <v>50</v>
      </c>
      <c r="J115" s="118">
        <v>450</v>
      </c>
      <c r="K115" s="9">
        <f t="shared" si="11"/>
        <v>400</v>
      </c>
      <c r="L115" s="111" t="s">
        <v>538</v>
      </c>
      <c r="M115" s="141"/>
      <c r="N115" s="142"/>
      <c r="O115" s="155"/>
      <c r="P115" s="155"/>
      <c r="Q115" s="144"/>
      <c r="R115" s="65"/>
      <c r="S115" s="59"/>
    </row>
    <row r="116" spans="1:22" hidden="1" outlineLevel="2" x14ac:dyDescent="0.25">
      <c r="A116" s="205"/>
      <c r="B116" s="205"/>
      <c r="C116" s="205"/>
      <c r="D116" s="7" t="s">
        <v>1632</v>
      </c>
      <c r="E116" s="119" t="s">
        <v>513</v>
      </c>
      <c r="F116" s="243"/>
      <c r="G116" s="4">
        <v>420</v>
      </c>
      <c r="H116" s="106" t="s">
        <v>533</v>
      </c>
      <c r="I116" s="118"/>
      <c r="J116" s="118">
        <v>100</v>
      </c>
      <c r="K116" s="9">
        <f t="shared" si="11"/>
        <v>100</v>
      </c>
      <c r="L116" s="111" t="s">
        <v>538</v>
      </c>
      <c r="M116" s="141"/>
      <c r="N116" s="142"/>
      <c r="O116" s="155"/>
      <c r="P116" s="155"/>
      <c r="Q116" s="144"/>
      <c r="R116" s="65"/>
      <c r="S116" s="59"/>
    </row>
    <row r="117" spans="1:22" hidden="1" outlineLevel="2" x14ac:dyDescent="0.25">
      <c r="A117" s="206"/>
      <c r="B117" s="206"/>
      <c r="C117" s="206"/>
      <c r="D117" s="7" t="s">
        <v>1633</v>
      </c>
      <c r="E117" s="119" t="s">
        <v>523</v>
      </c>
      <c r="F117" s="209"/>
      <c r="G117" s="4">
        <v>420</v>
      </c>
      <c r="H117" s="106" t="s">
        <v>534</v>
      </c>
      <c r="I117" s="118"/>
      <c r="J117" s="118">
        <v>100</v>
      </c>
      <c r="K117" s="9">
        <f t="shared" si="11"/>
        <v>100</v>
      </c>
      <c r="L117" s="111" t="s">
        <v>538</v>
      </c>
      <c r="M117" s="141"/>
      <c r="N117" s="142"/>
      <c r="O117" s="155"/>
      <c r="P117" s="155"/>
      <c r="Q117" s="144"/>
      <c r="R117" s="65"/>
      <c r="S117" s="59"/>
    </row>
    <row r="118" spans="1:22" hidden="1" outlineLevel="2" x14ac:dyDescent="0.25">
      <c r="A118" s="16"/>
      <c r="B118" s="16"/>
      <c r="C118" s="16"/>
      <c r="D118" s="4"/>
      <c r="E118" s="119"/>
      <c r="F118" s="5"/>
      <c r="G118" s="4"/>
      <c r="H118" s="106"/>
      <c r="I118" s="118"/>
      <c r="J118" s="118"/>
      <c r="K118" s="9"/>
      <c r="L118" s="111"/>
      <c r="M118" s="141"/>
      <c r="N118" s="142"/>
      <c r="O118" s="155"/>
      <c r="P118" s="155"/>
      <c r="Q118" s="144"/>
      <c r="R118" s="65"/>
      <c r="S118" s="59"/>
    </row>
    <row r="119" spans="1:22" ht="69.75" customHeight="1" outlineLevel="1" collapsed="1" x14ac:dyDescent="0.25">
      <c r="A119" s="97">
        <v>8211</v>
      </c>
      <c r="B119" s="11" t="s">
        <v>114</v>
      </c>
      <c r="C119" s="12" t="s">
        <v>1225</v>
      </c>
      <c r="D119" s="12"/>
      <c r="E119" s="12"/>
      <c r="F119" s="12"/>
      <c r="G119" s="12"/>
      <c r="H119" s="12" t="s">
        <v>418</v>
      </c>
      <c r="I119" s="13">
        <f>SUM(I91:I117)</f>
        <v>35170</v>
      </c>
      <c r="J119" s="13">
        <f>SUM(J91:J118)</f>
        <v>158460</v>
      </c>
      <c r="K119" s="13">
        <f>SUM(K91:K118)</f>
        <v>123290</v>
      </c>
      <c r="L119" s="13"/>
      <c r="M119" s="149"/>
      <c r="N119" s="149" t="s">
        <v>418</v>
      </c>
      <c r="O119" s="150">
        <f>SUM(O91:O116)</f>
        <v>39600</v>
      </c>
      <c r="P119" s="150">
        <f t="shared" ref="P119:Q119" si="14">SUM(P91:P116)</f>
        <v>151900</v>
      </c>
      <c r="Q119" s="150">
        <f t="shared" si="14"/>
        <v>112300</v>
      </c>
      <c r="R119" s="60">
        <f>K119-Q119</f>
        <v>10990</v>
      </c>
      <c r="S119" s="59" t="s">
        <v>541</v>
      </c>
      <c r="T119" s="67">
        <f>Q119/1.1</f>
        <v>102090.90909090909</v>
      </c>
      <c r="U119" s="57" t="s">
        <v>542</v>
      </c>
      <c r="V119" s="61">
        <f>K119-28444</f>
        <v>94846</v>
      </c>
    </row>
    <row r="120" spans="1:22" ht="45" outlineLevel="2" x14ac:dyDescent="0.25">
      <c r="A120" s="23" t="s">
        <v>1420</v>
      </c>
      <c r="B120" s="23" t="s">
        <v>1421</v>
      </c>
      <c r="C120" s="6" t="s">
        <v>1225</v>
      </c>
      <c r="D120" s="120" t="s">
        <v>1673</v>
      </c>
      <c r="E120" s="192" t="s">
        <v>1671</v>
      </c>
      <c r="F120" s="4" t="s">
        <v>52</v>
      </c>
      <c r="G120" s="199">
        <v>42989</v>
      </c>
      <c r="H120" s="193" t="s">
        <v>1666</v>
      </c>
      <c r="I120" s="9">
        <v>0</v>
      </c>
      <c r="J120" s="194">
        <v>1806</v>
      </c>
      <c r="K120" s="88">
        <f t="shared" ref="K120" si="15">J120-I120</f>
        <v>1806</v>
      </c>
      <c r="L120" s="193" t="s">
        <v>1672</v>
      </c>
      <c r="M120" s="141" t="s">
        <v>1422</v>
      </c>
      <c r="N120" s="142" t="s">
        <v>1423</v>
      </c>
      <c r="O120" s="155"/>
      <c r="P120" s="155">
        <v>9270</v>
      </c>
      <c r="Q120" s="144">
        <f>P120-O120</f>
        <v>9270</v>
      </c>
      <c r="R120" s="65"/>
      <c r="S120" s="59"/>
    </row>
    <row r="121" spans="1:22" ht="69.75" customHeight="1" outlineLevel="1" x14ac:dyDescent="0.25">
      <c r="A121" s="195" t="s">
        <v>1420</v>
      </c>
      <c r="B121" s="11" t="s">
        <v>1421</v>
      </c>
      <c r="C121" s="25" t="s">
        <v>1225</v>
      </c>
      <c r="D121" s="12"/>
      <c r="E121" s="12"/>
      <c r="F121" s="12"/>
      <c r="G121" s="12"/>
      <c r="H121" s="12" t="s">
        <v>418</v>
      </c>
      <c r="I121" s="13">
        <f>I120</f>
        <v>0</v>
      </c>
      <c r="J121" s="13">
        <f t="shared" ref="J121:K121" si="16">J120</f>
        <v>1806</v>
      </c>
      <c r="K121" s="13">
        <f t="shared" si="16"/>
        <v>1806</v>
      </c>
      <c r="L121" s="13"/>
      <c r="M121" s="149"/>
      <c r="N121" s="149" t="s">
        <v>418</v>
      </c>
      <c r="O121" s="150">
        <f>O120</f>
        <v>0</v>
      </c>
      <c r="P121" s="150">
        <f t="shared" ref="P121:Q121" si="17">P120</f>
        <v>9270</v>
      </c>
      <c r="Q121" s="150">
        <f t="shared" si="17"/>
        <v>9270</v>
      </c>
      <c r="R121" s="60">
        <f>K121-Q121</f>
        <v>-7464</v>
      </c>
      <c r="S121" s="59"/>
      <c r="T121" s="68"/>
      <c r="V121" s="61"/>
    </row>
    <row r="122" spans="1:22" ht="60" hidden="1" outlineLevel="2" x14ac:dyDescent="0.25">
      <c r="A122" s="213" t="s">
        <v>135</v>
      </c>
      <c r="B122" s="210" t="s">
        <v>136</v>
      </c>
      <c r="C122" s="204" t="s">
        <v>1250</v>
      </c>
      <c r="D122" s="7" t="s">
        <v>426</v>
      </c>
      <c r="E122" s="7" t="s">
        <v>1251</v>
      </c>
      <c r="F122" s="211" t="s">
        <v>52</v>
      </c>
      <c r="G122" s="204">
        <v>420</v>
      </c>
      <c r="H122" s="8" t="s">
        <v>1255</v>
      </c>
      <c r="I122" s="9"/>
      <c r="J122" s="9">
        <v>200</v>
      </c>
      <c r="K122" s="9">
        <f>J122-I122</f>
        <v>200</v>
      </c>
      <c r="L122" s="10" t="s">
        <v>1256</v>
      </c>
      <c r="M122" s="141" t="s">
        <v>101</v>
      </c>
      <c r="N122" s="142" t="s">
        <v>102</v>
      </c>
      <c r="O122" s="155"/>
      <c r="P122" s="155">
        <v>3000</v>
      </c>
      <c r="Q122" s="144">
        <f t="shared" ref="Q122:Q179" si="18">P122-O122</f>
        <v>3000</v>
      </c>
      <c r="R122" s="65"/>
      <c r="S122" s="59"/>
    </row>
    <row r="123" spans="1:22" ht="105" hidden="1" outlineLevel="2" x14ac:dyDescent="0.25">
      <c r="A123" s="213"/>
      <c r="B123" s="210"/>
      <c r="C123" s="205"/>
      <c r="D123" s="7" t="s">
        <v>427</v>
      </c>
      <c r="E123" s="7" t="s">
        <v>1252</v>
      </c>
      <c r="F123" s="211"/>
      <c r="G123" s="206"/>
      <c r="H123" s="8" t="s">
        <v>1257</v>
      </c>
      <c r="I123" s="9"/>
      <c r="J123" s="9">
        <v>1470</v>
      </c>
      <c r="K123" s="9">
        <v>1470</v>
      </c>
      <c r="L123" s="10" t="s">
        <v>1258</v>
      </c>
      <c r="M123" s="141" t="s">
        <v>103</v>
      </c>
      <c r="N123" s="142" t="s">
        <v>104</v>
      </c>
      <c r="O123" s="155"/>
      <c r="P123" s="155">
        <v>150</v>
      </c>
      <c r="Q123" s="144">
        <f t="shared" si="18"/>
        <v>150</v>
      </c>
      <c r="R123" s="65"/>
      <c r="S123" s="89" t="s">
        <v>1586</v>
      </c>
    </row>
    <row r="124" spans="1:22" ht="120" hidden="1" outlineLevel="2" x14ac:dyDescent="0.25">
      <c r="A124" s="213"/>
      <c r="B124" s="210"/>
      <c r="C124" s="205"/>
      <c r="D124" s="7" t="s">
        <v>428</v>
      </c>
      <c r="E124" s="7" t="s">
        <v>727</v>
      </c>
      <c r="F124" s="211"/>
      <c r="G124" s="4">
        <v>4005</v>
      </c>
      <c r="H124" s="8" t="s">
        <v>1259</v>
      </c>
      <c r="I124" s="9"/>
      <c r="J124" s="9">
        <v>2800</v>
      </c>
      <c r="K124" s="9">
        <v>2800</v>
      </c>
      <c r="L124" s="10" t="s">
        <v>1260</v>
      </c>
      <c r="M124" s="141" t="s">
        <v>55</v>
      </c>
      <c r="N124" s="142" t="s">
        <v>56</v>
      </c>
      <c r="O124" s="155"/>
      <c r="P124" s="155">
        <v>1800</v>
      </c>
      <c r="Q124" s="144">
        <f t="shared" si="18"/>
        <v>1800</v>
      </c>
      <c r="R124" s="65"/>
      <c r="S124" s="89" t="s">
        <v>1587</v>
      </c>
    </row>
    <row r="125" spans="1:22" ht="30" hidden="1" outlineLevel="2" x14ac:dyDescent="0.25">
      <c r="A125" s="213"/>
      <c r="B125" s="210"/>
      <c r="C125" s="205"/>
      <c r="D125" s="7" t="s">
        <v>429</v>
      </c>
      <c r="E125" s="7" t="s">
        <v>686</v>
      </c>
      <c r="F125" s="211"/>
      <c r="G125" s="204">
        <v>420</v>
      </c>
      <c r="H125" s="8" t="s">
        <v>626</v>
      </c>
      <c r="I125" s="9"/>
      <c r="J125" s="9">
        <v>500</v>
      </c>
      <c r="K125" s="9">
        <v>500</v>
      </c>
      <c r="L125" s="10" t="s">
        <v>1261</v>
      </c>
      <c r="M125" s="141" t="s">
        <v>57</v>
      </c>
      <c r="N125" s="142" t="s">
        <v>58</v>
      </c>
      <c r="O125" s="155"/>
      <c r="P125" s="155">
        <v>500</v>
      </c>
      <c r="Q125" s="144">
        <f t="shared" si="18"/>
        <v>500</v>
      </c>
      <c r="R125" s="65"/>
      <c r="S125" s="59"/>
    </row>
    <row r="126" spans="1:22" ht="45" hidden="1" outlineLevel="2" x14ac:dyDescent="0.25">
      <c r="A126" s="213"/>
      <c r="B126" s="210"/>
      <c r="C126" s="205"/>
      <c r="D126" s="7" t="s">
        <v>430</v>
      </c>
      <c r="E126" s="7" t="s">
        <v>1221</v>
      </c>
      <c r="F126" s="211"/>
      <c r="G126" s="205"/>
      <c r="H126" s="8" t="s">
        <v>140</v>
      </c>
      <c r="I126" s="9"/>
      <c r="J126" s="9">
        <v>500</v>
      </c>
      <c r="K126" s="9">
        <v>500</v>
      </c>
      <c r="L126" s="10" t="s">
        <v>1262</v>
      </c>
      <c r="M126" s="141" t="s">
        <v>137</v>
      </c>
      <c r="N126" s="142" t="s">
        <v>138</v>
      </c>
      <c r="O126" s="155"/>
      <c r="P126" s="155">
        <v>300</v>
      </c>
      <c r="Q126" s="144">
        <f t="shared" si="18"/>
        <v>300</v>
      </c>
      <c r="R126" s="65"/>
      <c r="S126" s="59"/>
    </row>
    <row r="127" spans="1:22" ht="45" hidden="1" outlineLevel="2" x14ac:dyDescent="0.25">
      <c r="A127" s="213"/>
      <c r="B127" s="210"/>
      <c r="C127" s="205"/>
      <c r="D127" s="7" t="s">
        <v>431</v>
      </c>
      <c r="E127" s="7" t="s">
        <v>497</v>
      </c>
      <c r="F127" s="211"/>
      <c r="G127" s="205"/>
      <c r="H127" s="8" t="s">
        <v>1263</v>
      </c>
      <c r="I127" s="9"/>
      <c r="J127" s="9">
        <v>100</v>
      </c>
      <c r="K127" s="9">
        <v>100</v>
      </c>
      <c r="L127" s="10" t="s">
        <v>1264</v>
      </c>
      <c r="M127" s="141" t="s">
        <v>59</v>
      </c>
      <c r="N127" s="142" t="s">
        <v>60</v>
      </c>
      <c r="O127" s="155"/>
      <c r="P127" s="155">
        <v>300</v>
      </c>
      <c r="Q127" s="144">
        <f t="shared" si="18"/>
        <v>300</v>
      </c>
      <c r="R127" s="65"/>
      <c r="S127" s="89" t="s">
        <v>1588</v>
      </c>
    </row>
    <row r="128" spans="1:22" ht="30" hidden="1" outlineLevel="2" x14ac:dyDescent="0.25">
      <c r="A128" s="213"/>
      <c r="B128" s="210"/>
      <c r="C128" s="205"/>
      <c r="D128" s="7" t="s">
        <v>432</v>
      </c>
      <c r="E128" s="7" t="s">
        <v>1221</v>
      </c>
      <c r="F128" s="211"/>
      <c r="G128" s="205"/>
      <c r="H128" s="8" t="s">
        <v>1265</v>
      </c>
      <c r="I128" s="9"/>
      <c r="J128" s="9">
        <v>300</v>
      </c>
      <c r="K128" s="9">
        <v>300</v>
      </c>
      <c r="L128" s="10" t="s">
        <v>1266</v>
      </c>
      <c r="M128" s="141" t="s">
        <v>139</v>
      </c>
      <c r="N128" s="142" t="s">
        <v>140</v>
      </c>
      <c r="O128" s="155"/>
      <c r="P128" s="155">
        <v>300</v>
      </c>
      <c r="Q128" s="144">
        <f t="shared" si="18"/>
        <v>300</v>
      </c>
      <c r="R128" s="65"/>
      <c r="S128" s="59"/>
    </row>
    <row r="129" spans="1:22" ht="30" hidden="1" outlineLevel="2" x14ac:dyDescent="0.25">
      <c r="A129" s="213"/>
      <c r="B129" s="210"/>
      <c r="C129" s="205"/>
      <c r="D129" s="7" t="s">
        <v>433</v>
      </c>
      <c r="E129" s="7" t="s">
        <v>912</v>
      </c>
      <c r="F129" s="211"/>
      <c r="G129" s="205"/>
      <c r="H129" s="8" t="s">
        <v>1267</v>
      </c>
      <c r="I129" s="9"/>
      <c r="J129" s="9">
        <v>300</v>
      </c>
      <c r="K129" s="9">
        <v>300</v>
      </c>
      <c r="L129" s="10" t="s">
        <v>1268</v>
      </c>
      <c r="M129" s="141" t="s">
        <v>141</v>
      </c>
      <c r="N129" s="142" t="s">
        <v>142</v>
      </c>
      <c r="O129" s="155"/>
      <c r="P129" s="155">
        <v>700</v>
      </c>
      <c r="Q129" s="144">
        <f t="shared" si="18"/>
        <v>700</v>
      </c>
      <c r="R129" s="65"/>
      <c r="S129" s="59"/>
    </row>
    <row r="130" spans="1:22" ht="30" hidden="1" outlineLevel="2" x14ac:dyDescent="0.25">
      <c r="A130" s="213"/>
      <c r="B130" s="210"/>
      <c r="C130" s="205"/>
      <c r="D130" s="7" t="s">
        <v>434</v>
      </c>
      <c r="E130" s="7" t="s">
        <v>726</v>
      </c>
      <c r="F130" s="211"/>
      <c r="G130" s="206"/>
      <c r="H130" s="8" t="s">
        <v>144</v>
      </c>
      <c r="I130" s="9"/>
      <c r="J130" s="9">
        <v>100</v>
      </c>
      <c r="K130" s="9">
        <v>100</v>
      </c>
      <c r="L130" s="10" t="s">
        <v>1269</v>
      </c>
      <c r="M130" s="141" t="s">
        <v>143</v>
      </c>
      <c r="N130" s="142" t="s">
        <v>144</v>
      </c>
      <c r="O130" s="155"/>
      <c r="P130" s="155">
        <v>200</v>
      </c>
      <c r="Q130" s="144">
        <f t="shared" si="18"/>
        <v>200</v>
      </c>
      <c r="R130" s="65"/>
      <c r="S130" s="89" t="s">
        <v>1589</v>
      </c>
    </row>
    <row r="131" spans="1:22" ht="60" hidden="1" outlineLevel="2" x14ac:dyDescent="0.25">
      <c r="A131" s="213"/>
      <c r="B131" s="210"/>
      <c r="C131" s="205"/>
      <c r="D131" s="7" t="s">
        <v>476</v>
      </c>
      <c r="E131" s="7" t="s">
        <v>1253</v>
      </c>
      <c r="F131" s="211"/>
      <c r="G131" s="4">
        <v>4237</v>
      </c>
      <c r="H131" s="8" t="s">
        <v>146</v>
      </c>
      <c r="I131" s="9">
        <v>200</v>
      </c>
      <c r="J131" s="9">
        <v>1500</v>
      </c>
      <c r="K131" s="9">
        <v>1300</v>
      </c>
      <c r="L131" s="10" t="s">
        <v>1270</v>
      </c>
      <c r="M131" s="141" t="s">
        <v>145</v>
      </c>
      <c r="N131" s="142" t="s">
        <v>146</v>
      </c>
      <c r="O131" s="155">
        <v>400</v>
      </c>
      <c r="P131" s="155">
        <v>1100</v>
      </c>
      <c r="Q131" s="144">
        <f t="shared" si="18"/>
        <v>700</v>
      </c>
      <c r="R131" s="65"/>
      <c r="S131" s="59"/>
    </row>
    <row r="132" spans="1:22" ht="30" hidden="1" outlineLevel="2" x14ac:dyDescent="0.25">
      <c r="A132" s="213"/>
      <c r="B132" s="210"/>
      <c r="C132" s="205"/>
      <c r="D132" s="7" t="s">
        <v>480</v>
      </c>
      <c r="E132" s="7" t="s">
        <v>912</v>
      </c>
      <c r="F132" s="211"/>
      <c r="G132" s="204">
        <v>420</v>
      </c>
      <c r="H132" s="8" t="s">
        <v>1271</v>
      </c>
      <c r="I132" s="9"/>
      <c r="J132" s="9">
        <v>20</v>
      </c>
      <c r="K132" s="9">
        <v>20</v>
      </c>
      <c r="L132" s="10" t="s">
        <v>1272</v>
      </c>
      <c r="M132" s="141" t="s">
        <v>147</v>
      </c>
      <c r="N132" s="142" t="s">
        <v>148</v>
      </c>
      <c r="O132" s="155">
        <v>150</v>
      </c>
      <c r="P132" s="155">
        <v>396</v>
      </c>
      <c r="Q132" s="144">
        <f t="shared" si="18"/>
        <v>246</v>
      </c>
      <c r="R132" s="65"/>
      <c r="S132" s="89" t="s">
        <v>1590</v>
      </c>
    </row>
    <row r="133" spans="1:22" ht="45" hidden="1" outlineLevel="2" x14ac:dyDescent="0.25">
      <c r="A133" s="213"/>
      <c r="B133" s="210"/>
      <c r="C133" s="205"/>
      <c r="D133" s="7" t="s">
        <v>548</v>
      </c>
      <c r="E133" s="7" t="s">
        <v>1254</v>
      </c>
      <c r="F133" s="211"/>
      <c r="G133" s="206"/>
      <c r="H133" s="8" t="s">
        <v>1273</v>
      </c>
      <c r="I133" s="9">
        <v>150</v>
      </c>
      <c r="J133" s="9">
        <v>700</v>
      </c>
      <c r="K133" s="9">
        <v>550</v>
      </c>
      <c r="L133" s="10" t="s">
        <v>1274</v>
      </c>
      <c r="M133" s="141" t="s">
        <v>117</v>
      </c>
      <c r="N133" s="142" t="s">
        <v>118</v>
      </c>
      <c r="O133" s="155"/>
      <c r="P133" s="155">
        <v>50</v>
      </c>
      <c r="Q133" s="144">
        <f t="shared" si="18"/>
        <v>50</v>
      </c>
      <c r="R133" s="65"/>
      <c r="S133" s="59"/>
    </row>
    <row r="134" spans="1:22" hidden="1" outlineLevel="2" x14ac:dyDescent="0.25">
      <c r="A134" s="213"/>
      <c r="B134" s="210"/>
      <c r="C134" s="205"/>
      <c r="D134" s="7"/>
      <c r="E134" s="7"/>
      <c r="F134" s="211"/>
      <c r="G134" s="7"/>
      <c r="H134" s="8"/>
      <c r="I134" s="9"/>
      <c r="J134" s="9"/>
      <c r="K134" s="9"/>
      <c r="L134" s="10"/>
      <c r="M134" s="141" t="s">
        <v>149</v>
      </c>
      <c r="N134" s="142" t="s">
        <v>150</v>
      </c>
      <c r="O134" s="155"/>
      <c r="P134" s="155">
        <v>300</v>
      </c>
      <c r="Q134" s="144">
        <f t="shared" si="18"/>
        <v>300</v>
      </c>
      <c r="R134" s="65"/>
      <c r="S134" s="59"/>
    </row>
    <row r="135" spans="1:22" hidden="1" outlineLevel="2" x14ac:dyDescent="0.25">
      <c r="A135" s="213"/>
      <c r="B135" s="210"/>
      <c r="C135" s="205"/>
      <c r="D135" s="7"/>
      <c r="E135" s="7"/>
      <c r="F135" s="211"/>
      <c r="G135" s="7"/>
      <c r="H135" s="8"/>
      <c r="I135" s="9"/>
      <c r="J135" s="9"/>
      <c r="K135" s="9"/>
      <c r="L135" s="10"/>
      <c r="M135" s="141" t="s">
        <v>151</v>
      </c>
      <c r="N135" s="142" t="s">
        <v>152</v>
      </c>
      <c r="O135" s="155"/>
      <c r="P135" s="155">
        <v>0</v>
      </c>
      <c r="Q135" s="144">
        <f t="shared" si="18"/>
        <v>0</v>
      </c>
      <c r="R135" s="65"/>
      <c r="S135" s="59"/>
    </row>
    <row r="136" spans="1:22" hidden="1" outlineLevel="2" x14ac:dyDescent="0.25">
      <c r="A136" s="213"/>
      <c r="B136" s="210"/>
      <c r="C136" s="205"/>
      <c r="D136" s="7"/>
      <c r="E136" s="7"/>
      <c r="F136" s="211"/>
      <c r="G136" s="7"/>
      <c r="H136" s="8"/>
      <c r="I136" s="9"/>
      <c r="J136" s="9"/>
      <c r="K136" s="9"/>
      <c r="L136" s="10"/>
      <c r="M136" s="141" t="s">
        <v>153</v>
      </c>
      <c r="N136" s="142" t="s">
        <v>154</v>
      </c>
      <c r="O136" s="155">
        <v>200</v>
      </c>
      <c r="P136" s="155">
        <v>550</v>
      </c>
      <c r="Q136" s="144">
        <f t="shared" si="18"/>
        <v>350</v>
      </c>
      <c r="R136" s="65"/>
      <c r="S136" s="59"/>
    </row>
    <row r="137" spans="1:22" hidden="1" outlineLevel="2" x14ac:dyDescent="0.25">
      <c r="A137" s="213"/>
      <c r="B137" s="210"/>
      <c r="C137" s="206"/>
      <c r="D137" s="7"/>
      <c r="E137" s="7"/>
      <c r="F137" s="211"/>
      <c r="G137" s="7"/>
      <c r="H137" s="8"/>
      <c r="I137" s="9"/>
      <c r="J137" s="9"/>
      <c r="K137" s="9"/>
      <c r="L137" s="10"/>
      <c r="M137" s="141" t="s">
        <v>155</v>
      </c>
      <c r="N137" s="142" t="s">
        <v>156</v>
      </c>
      <c r="O137" s="155">
        <v>50</v>
      </c>
      <c r="P137" s="155">
        <v>50</v>
      </c>
      <c r="Q137" s="144">
        <f t="shared" si="18"/>
        <v>0</v>
      </c>
      <c r="R137" s="65"/>
      <c r="S137" s="59"/>
    </row>
    <row r="138" spans="1:22" outlineLevel="1" collapsed="1" x14ac:dyDescent="0.25">
      <c r="A138" s="97">
        <v>8213</v>
      </c>
      <c r="B138" s="11" t="s">
        <v>136</v>
      </c>
      <c r="C138" s="12" t="s">
        <v>1250</v>
      </c>
      <c r="D138" s="12"/>
      <c r="E138" s="12"/>
      <c r="F138" s="12"/>
      <c r="G138" s="12"/>
      <c r="H138" s="12" t="s">
        <v>418</v>
      </c>
      <c r="I138" s="13">
        <f>SUM(I122:I137)</f>
        <v>350</v>
      </c>
      <c r="J138" s="13">
        <f>SUM(J122:J137)</f>
        <v>8490</v>
      </c>
      <c r="K138" s="13">
        <f>SUM(K122:K137)</f>
        <v>8140</v>
      </c>
      <c r="L138" s="13"/>
      <c r="M138" s="149"/>
      <c r="N138" s="149" t="s">
        <v>418</v>
      </c>
      <c r="O138" s="150">
        <f>SUM(O122:O137)</f>
        <v>800</v>
      </c>
      <c r="P138" s="150">
        <f>SUM(P122:P137)</f>
        <v>9696</v>
      </c>
      <c r="Q138" s="150">
        <f>SUM(Q122:Q137)</f>
        <v>8896</v>
      </c>
      <c r="R138" s="60">
        <f>K138-Q138</f>
        <v>-756</v>
      </c>
      <c r="S138" s="59"/>
      <c r="T138" s="61">
        <f>Q138/1.1</f>
        <v>8087.272727272727</v>
      </c>
      <c r="U138" s="62">
        <f>T138-K138</f>
        <v>-52.727272727272975</v>
      </c>
      <c r="V138" s="63" t="s">
        <v>565</v>
      </c>
    </row>
    <row r="139" spans="1:22" ht="30" hidden="1" outlineLevel="2" x14ac:dyDescent="0.25">
      <c r="A139" s="213" t="s">
        <v>157</v>
      </c>
      <c r="B139" s="210" t="s">
        <v>158</v>
      </c>
      <c r="C139" s="204" t="s">
        <v>1224</v>
      </c>
      <c r="D139" s="7" t="s">
        <v>426</v>
      </c>
      <c r="E139" s="7" t="s">
        <v>912</v>
      </c>
      <c r="F139" s="211" t="s">
        <v>52</v>
      </c>
      <c r="G139" s="7">
        <v>420</v>
      </c>
      <c r="H139" s="8" t="s">
        <v>1191</v>
      </c>
      <c r="I139" s="9"/>
      <c r="J139" s="9">
        <v>250</v>
      </c>
      <c r="K139" s="9">
        <f>J139-I139</f>
        <v>250</v>
      </c>
      <c r="L139" s="10" t="s">
        <v>1192</v>
      </c>
      <c r="M139" s="141" t="s">
        <v>159</v>
      </c>
      <c r="N139" s="142" t="s">
        <v>160</v>
      </c>
      <c r="O139" s="155"/>
      <c r="P139" s="155">
        <v>2500</v>
      </c>
      <c r="Q139" s="144">
        <f t="shared" si="18"/>
        <v>2500</v>
      </c>
      <c r="R139" s="65"/>
      <c r="S139" s="59"/>
    </row>
    <row r="140" spans="1:22" ht="45" hidden="1" outlineLevel="2" x14ac:dyDescent="0.25">
      <c r="A140" s="213"/>
      <c r="B140" s="210"/>
      <c r="C140" s="205"/>
      <c r="D140" s="7" t="s">
        <v>427</v>
      </c>
      <c r="E140" s="7" t="s">
        <v>727</v>
      </c>
      <c r="F140" s="211"/>
      <c r="G140" s="4">
        <v>4007</v>
      </c>
      <c r="H140" s="8" t="s">
        <v>160</v>
      </c>
      <c r="I140" s="9"/>
      <c r="J140" s="9">
        <v>2500</v>
      </c>
      <c r="K140" s="9">
        <f t="shared" ref="K140:K157" si="19">J140-I140</f>
        <v>2500</v>
      </c>
      <c r="L140" s="10" t="s">
        <v>1193</v>
      </c>
      <c r="M140" s="141" t="s">
        <v>161</v>
      </c>
      <c r="N140" s="142" t="s">
        <v>162</v>
      </c>
      <c r="O140" s="155"/>
      <c r="P140" s="155">
        <v>250</v>
      </c>
      <c r="Q140" s="144">
        <f t="shared" si="18"/>
        <v>250</v>
      </c>
      <c r="R140" s="65"/>
      <c r="S140" s="59"/>
    </row>
    <row r="141" spans="1:22" ht="60" hidden="1" outlineLevel="2" x14ac:dyDescent="0.25">
      <c r="A141" s="213"/>
      <c r="B141" s="210"/>
      <c r="C141" s="205"/>
      <c r="D141" s="7" t="s">
        <v>428</v>
      </c>
      <c r="E141" s="7" t="s">
        <v>726</v>
      </c>
      <c r="F141" s="211"/>
      <c r="G141" s="204">
        <v>420</v>
      </c>
      <c r="H141" s="8" t="s">
        <v>1194</v>
      </c>
      <c r="I141" s="9"/>
      <c r="J141" s="9">
        <v>200</v>
      </c>
      <c r="K141" s="9">
        <f t="shared" si="19"/>
        <v>200</v>
      </c>
      <c r="L141" s="10" t="s">
        <v>1195</v>
      </c>
      <c r="M141" s="141" t="s">
        <v>55</v>
      </c>
      <c r="N141" s="142" t="s">
        <v>56</v>
      </c>
      <c r="O141" s="155"/>
      <c r="P141" s="155">
        <v>1500</v>
      </c>
      <c r="Q141" s="144">
        <f t="shared" si="18"/>
        <v>1500</v>
      </c>
      <c r="R141" s="65"/>
      <c r="S141" s="89" t="s">
        <v>1591</v>
      </c>
    </row>
    <row r="142" spans="1:22" ht="30" hidden="1" outlineLevel="2" x14ac:dyDescent="0.25">
      <c r="A142" s="213"/>
      <c r="B142" s="210"/>
      <c r="C142" s="205"/>
      <c r="D142" s="7" t="s">
        <v>429</v>
      </c>
      <c r="E142" s="7" t="s">
        <v>1219</v>
      </c>
      <c r="F142" s="211"/>
      <c r="G142" s="205"/>
      <c r="H142" s="8" t="s">
        <v>1196</v>
      </c>
      <c r="I142" s="9"/>
      <c r="J142" s="9">
        <v>1400</v>
      </c>
      <c r="K142" s="9">
        <f t="shared" si="19"/>
        <v>1400</v>
      </c>
      <c r="L142" s="10" t="s">
        <v>1197</v>
      </c>
      <c r="M142" s="141" t="s">
        <v>57</v>
      </c>
      <c r="N142" s="142" t="s">
        <v>58</v>
      </c>
      <c r="O142" s="155"/>
      <c r="P142" s="155">
        <v>1000</v>
      </c>
      <c r="Q142" s="144">
        <f t="shared" si="18"/>
        <v>1000</v>
      </c>
      <c r="R142" s="65"/>
      <c r="S142" s="89" t="s">
        <v>1592</v>
      </c>
    </row>
    <row r="143" spans="1:22" ht="30" hidden="1" outlineLevel="2" x14ac:dyDescent="0.25">
      <c r="A143" s="213"/>
      <c r="B143" s="210"/>
      <c r="C143" s="205"/>
      <c r="D143" s="7" t="s">
        <v>430</v>
      </c>
      <c r="E143" s="7" t="s">
        <v>1219</v>
      </c>
      <c r="F143" s="211"/>
      <c r="G143" s="205"/>
      <c r="H143" s="8" t="s">
        <v>1198</v>
      </c>
      <c r="I143" s="9"/>
      <c r="J143" s="9">
        <v>300</v>
      </c>
      <c r="K143" s="9">
        <f t="shared" si="19"/>
        <v>300</v>
      </c>
      <c r="L143" s="10" t="s">
        <v>1199</v>
      </c>
      <c r="M143" s="141" t="s">
        <v>115</v>
      </c>
      <c r="N143" s="142" t="s">
        <v>116</v>
      </c>
      <c r="O143" s="155"/>
      <c r="P143" s="155">
        <v>150</v>
      </c>
      <c r="Q143" s="144">
        <f t="shared" si="18"/>
        <v>150</v>
      </c>
      <c r="R143" s="65"/>
      <c r="S143" s="59"/>
    </row>
    <row r="144" spans="1:22" ht="90" hidden="1" outlineLevel="2" x14ac:dyDescent="0.25">
      <c r="A144" s="213"/>
      <c r="B144" s="210"/>
      <c r="C144" s="205"/>
      <c r="D144" s="7" t="s">
        <v>431</v>
      </c>
      <c r="E144" s="7" t="s">
        <v>912</v>
      </c>
      <c r="F144" s="211"/>
      <c r="G144" s="205"/>
      <c r="H144" s="8" t="s">
        <v>1200</v>
      </c>
      <c r="I144" s="9"/>
      <c r="J144" s="9">
        <v>200</v>
      </c>
      <c r="K144" s="9">
        <f t="shared" si="19"/>
        <v>200</v>
      </c>
      <c r="L144" s="10" t="s">
        <v>1201</v>
      </c>
      <c r="M144" s="141" t="s">
        <v>137</v>
      </c>
      <c r="N144" s="142" t="s">
        <v>138</v>
      </c>
      <c r="O144" s="155"/>
      <c r="P144" s="155">
        <v>300</v>
      </c>
      <c r="Q144" s="144">
        <f t="shared" si="18"/>
        <v>300</v>
      </c>
      <c r="R144" s="65"/>
      <c r="S144" s="89" t="s">
        <v>1593</v>
      </c>
    </row>
    <row r="145" spans="1:22" ht="30" hidden="1" outlineLevel="2" x14ac:dyDescent="0.25">
      <c r="A145" s="213"/>
      <c r="B145" s="210"/>
      <c r="C145" s="205"/>
      <c r="D145" s="7" t="s">
        <v>432</v>
      </c>
      <c r="E145" s="7" t="s">
        <v>727</v>
      </c>
      <c r="F145" s="211"/>
      <c r="G145" s="205"/>
      <c r="H145" s="8" t="s">
        <v>1202</v>
      </c>
      <c r="I145" s="9"/>
      <c r="J145" s="9">
        <v>150</v>
      </c>
      <c r="K145" s="9">
        <f t="shared" si="19"/>
        <v>150</v>
      </c>
      <c r="L145" s="10" t="s">
        <v>1203</v>
      </c>
      <c r="M145" s="141" t="s">
        <v>61</v>
      </c>
      <c r="N145" s="142" t="s">
        <v>62</v>
      </c>
      <c r="O145" s="155"/>
      <c r="P145" s="155">
        <v>300</v>
      </c>
      <c r="Q145" s="144">
        <f t="shared" si="18"/>
        <v>300</v>
      </c>
      <c r="R145" s="65"/>
      <c r="S145" s="89" t="s">
        <v>1594</v>
      </c>
    </row>
    <row r="146" spans="1:22" hidden="1" outlineLevel="2" x14ac:dyDescent="0.25">
      <c r="A146" s="213"/>
      <c r="B146" s="210"/>
      <c r="C146" s="205"/>
      <c r="D146" s="7" t="s">
        <v>433</v>
      </c>
      <c r="E146" s="7" t="s">
        <v>724</v>
      </c>
      <c r="F146" s="211"/>
      <c r="G146" s="205"/>
      <c r="H146" s="8" t="s">
        <v>1204</v>
      </c>
      <c r="I146" s="9"/>
      <c r="J146" s="9">
        <v>900</v>
      </c>
      <c r="K146" s="9">
        <f t="shared" si="19"/>
        <v>900</v>
      </c>
      <c r="L146" s="10" t="s">
        <v>1203</v>
      </c>
      <c r="M146" s="141" t="s">
        <v>141</v>
      </c>
      <c r="N146" s="142" t="s">
        <v>142</v>
      </c>
      <c r="O146" s="155"/>
      <c r="P146" s="155">
        <v>800</v>
      </c>
      <c r="Q146" s="144">
        <f t="shared" si="18"/>
        <v>800</v>
      </c>
      <c r="R146" s="65"/>
      <c r="S146" s="89" t="s">
        <v>1595</v>
      </c>
    </row>
    <row r="147" spans="1:22" ht="30" hidden="1" outlineLevel="2" x14ac:dyDescent="0.25">
      <c r="A147" s="213"/>
      <c r="B147" s="210"/>
      <c r="C147" s="205"/>
      <c r="D147" s="7" t="s">
        <v>434</v>
      </c>
      <c r="E147" s="7" t="s">
        <v>1220</v>
      </c>
      <c r="F147" s="211"/>
      <c r="G147" s="205"/>
      <c r="H147" s="8" t="s">
        <v>1205</v>
      </c>
      <c r="I147" s="9">
        <v>200</v>
      </c>
      <c r="J147" s="9">
        <v>1200</v>
      </c>
      <c r="K147" s="9">
        <f t="shared" si="19"/>
        <v>1000</v>
      </c>
      <c r="L147" s="10" t="s">
        <v>1206</v>
      </c>
      <c r="M147" s="141" t="s">
        <v>163</v>
      </c>
      <c r="N147" s="142" t="s">
        <v>164</v>
      </c>
      <c r="O147" s="155">
        <v>200</v>
      </c>
      <c r="P147" s="155">
        <v>800</v>
      </c>
      <c r="Q147" s="144">
        <f t="shared" si="18"/>
        <v>600</v>
      </c>
      <c r="R147" s="65"/>
      <c r="S147" s="59"/>
    </row>
    <row r="148" spans="1:22" ht="60" hidden="1" outlineLevel="2" x14ac:dyDescent="0.25">
      <c r="A148" s="213"/>
      <c r="B148" s="210"/>
      <c r="C148" s="205"/>
      <c r="D148" s="7" t="s">
        <v>472</v>
      </c>
      <c r="E148" s="7" t="s">
        <v>497</v>
      </c>
      <c r="F148" s="211"/>
      <c r="G148" s="205"/>
      <c r="H148" s="8" t="s">
        <v>66</v>
      </c>
      <c r="I148" s="9"/>
      <c r="J148" s="9">
        <v>350</v>
      </c>
      <c r="K148" s="9">
        <f t="shared" si="19"/>
        <v>350</v>
      </c>
      <c r="L148" s="10" t="s">
        <v>1207</v>
      </c>
      <c r="M148" s="141" t="s">
        <v>65</v>
      </c>
      <c r="N148" s="142" t="s">
        <v>66</v>
      </c>
      <c r="O148" s="155"/>
      <c r="P148" s="155">
        <v>350</v>
      </c>
      <c r="Q148" s="144">
        <f t="shared" si="18"/>
        <v>350</v>
      </c>
      <c r="R148" s="65"/>
      <c r="S148" s="59"/>
    </row>
    <row r="149" spans="1:22" ht="60" hidden="1" outlineLevel="2" x14ac:dyDescent="0.25">
      <c r="A149" s="213"/>
      <c r="B149" s="210"/>
      <c r="C149" s="205"/>
      <c r="D149" s="7" t="s">
        <v>476</v>
      </c>
      <c r="E149" s="7" t="s">
        <v>1221</v>
      </c>
      <c r="F149" s="211"/>
      <c r="G149" s="206"/>
      <c r="H149" s="8" t="s">
        <v>1208</v>
      </c>
      <c r="I149" s="9"/>
      <c r="J149" s="9">
        <v>950</v>
      </c>
      <c r="K149" s="9">
        <f t="shared" si="19"/>
        <v>950</v>
      </c>
      <c r="L149" s="10" t="s">
        <v>1209</v>
      </c>
      <c r="M149" s="141" t="s">
        <v>165</v>
      </c>
      <c r="N149" s="142" t="s">
        <v>166</v>
      </c>
      <c r="O149" s="155">
        <v>300</v>
      </c>
      <c r="P149" s="155">
        <v>1000</v>
      </c>
      <c r="Q149" s="144">
        <f t="shared" si="18"/>
        <v>700</v>
      </c>
      <c r="R149" s="65"/>
      <c r="S149" s="89" t="s">
        <v>1597</v>
      </c>
    </row>
    <row r="150" spans="1:22" ht="30" hidden="1" outlineLevel="2" x14ac:dyDescent="0.25">
      <c r="A150" s="213"/>
      <c r="B150" s="210"/>
      <c r="C150" s="205"/>
      <c r="D150" s="7" t="s">
        <v>480</v>
      </c>
      <c r="E150" s="7" t="s">
        <v>1221</v>
      </c>
      <c r="F150" s="211"/>
      <c r="G150" s="4">
        <v>4256</v>
      </c>
      <c r="H150" s="8" t="s">
        <v>68</v>
      </c>
      <c r="I150" s="9">
        <v>200</v>
      </c>
      <c r="J150" s="9">
        <v>1500</v>
      </c>
      <c r="K150" s="9">
        <f t="shared" si="19"/>
        <v>1300</v>
      </c>
      <c r="L150" s="10" t="s">
        <v>1210</v>
      </c>
      <c r="M150" s="141" t="s">
        <v>67</v>
      </c>
      <c r="N150" s="142" t="s">
        <v>68</v>
      </c>
      <c r="O150" s="155">
        <v>300</v>
      </c>
      <c r="P150" s="155">
        <v>1500</v>
      </c>
      <c r="Q150" s="144">
        <f t="shared" si="18"/>
        <v>1200</v>
      </c>
      <c r="R150" s="65"/>
      <c r="S150" s="59"/>
    </row>
    <row r="151" spans="1:22" ht="30" hidden="1" outlineLevel="2" x14ac:dyDescent="0.25">
      <c r="A151" s="213"/>
      <c r="B151" s="210"/>
      <c r="C151" s="205"/>
      <c r="D151" s="7" t="s">
        <v>548</v>
      </c>
      <c r="E151" s="7" t="s">
        <v>1221</v>
      </c>
      <c r="F151" s="211"/>
      <c r="G151" s="204">
        <v>420</v>
      </c>
      <c r="H151" s="8" t="s">
        <v>174</v>
      </c>
      <c r="I151" s="9">
        <v>0</v>
      </c>
      <c r="J151" s="9">
        <v>200</v>
      </c>
      <c r="K151" s="9">
        <f t="shared" si="19"/>
        <v>200</v>
      </c>
      <c r="L151" s="10" t="s">
        <v>1211</v>
      </c>
      <c r="M151" s="141" t="s">
        <v>167</v>
      </c>
      <c r="N151" s="142" t="s">
        <v>168</v>
      </c>
      <c r="O151" s="155"/>
      <c r="P151" s="155">
        <v>500</v>
      </c>
      <c r="Q151" s="144">
        <f t="shared" si="18"/>
        <v>500</v>
      </c>
      <c r="R151" s="65"/>
      <c r="S151" s="59"/>
    </row>
    <row r="152" spans="1:22" ht="30" hidden="1" outlineLevel="2" x14ac:dyDescent="0.25">
      <c r="A152" s="213"/>
      <c r="B152" s="210"/>
      <c r="C152" s="205"/>
      <c r="D152" s="7" t="s">
        <v>502</v>
      </c>
      <c r="E152" s="7" t="s">
        <v>1222</v>
      </c>
      <c r="F152" s="211"/>
      <c r="G152" s="205"/>
      <c r="H152" s="8" t="s">
        <v>1212</v>
      </c>
      <c r="I152" s="9">
        <v>200</v>
      </c>
      <c r="J152" s="9">
        <v>1200</v>
      </c>
      <c r="K152" s="9">
        <f t="shared" si="19"/>
        <v>1000</v>
      </c>
      <c r="L152" s="10" t="s">
        <v>1213</v>
      </c>
      <c r="M152" s="141" t="s">
        <v>169</v>
      </c>
      <c r="N152" s="142" t="s">
        <v>170</v>
      </c>
      <c r="O152" s="155"/>
      <c r="P152" s="155">
        <v>100</v>
      </c>
      <c r="Q152" s="144">
        <f t="shared" si="18"/>
        <v>100</v>
      </c>
      <c r="R152" s="65"/>
      <c r="S152" s="59"/>
    </row>
    <row r="153" spans="1:22" ht="30" hidden="1" outlineLevel="2" x14ac:dyDescent="0.25">
      <c r="A153" s="213"/>
      <c r="B153" s="210"/>
      <c r="C153" s="205"/>
      <c r="D153" s="7" t="s">
        <v>504</v>
      </c>
      <c r="E153" s="7" t="s">
        <v>912</v>
      </c>
      <c r="F153" s="211"/>
      <c r="G153" s="206"/>
      <c r="H153" s="8" t="s">
        <v>1214</v>
      </c>
      <c r="I153" s="9"/>
      <c r="J153" s="9">
        <v>164</v>
      </c>
      <c r="K153" s="9">
        <f t="shared" si="19"/>
        <v>164</v>
      </c>
      <c r="L153" s="10" t="s">
        <v>1215</v>
      </c>
      <c r="M153" s="141" t="s">
        <v>171</v>
      </c>
      <c r="N153" s="142" t="s">
        <v>172</v>
      </c>
      <c r="O153" s="155"/>
      <c r="P153" s="155">
        <v>200</v>
      </c>
      <c r="Q153" s="144">
        <f t="shared" si="18"/>
        <v>200</v>
      </c>
      <c r="R153" s="65"/>
      <c r="S153" s="89" t="s">
        <v>1596</v>
      </c>
    </row>
    <row r="154" spans="1:22" ht="30" hidden="1" outlineLevel="2" x14ac:dyDescent="0.25">
      <c r="A154" s="213"/>
      <c r="B154" s="210"/>
      <c r="C154" s="205"/>
      <c r="D154" s="7" t="s">
        <v>508</v>
      </c>
      <c r="E154" s="7" t="s">
        <v>1223</v>
      </c>
      <c r="F154" s="211"/>
      <c r="G154" s="7"/>
      <c r="H154" s="8" t="s">
        <v>1216</v>
      </c>
      <c r="I154" s="9"/>
      <c r="J154" s="9">
        <v>0</v>
      </c>
      <c r="K154" s="9">
        <f t="shared" si="19"/>
        <v>0</v>
      </c>
      <c r="L154" s="10" t="s">
        <v>1217</v>
      </c>
      <c r="M154" s="141" t="s">
        <v>173</v>
      </c>
      <c r="N154" s="142" t="s">
        <v>174</v>
      </c>
      <c r="O154" s="155"/>
      <c r="P154" s="155">
        <v>200</v>
      </c>
      <c r="Q154" s="144">
        <f t="shared" si="18"/>
        <v>200</v>
      </c>
      <c r="R154" s="65"/>
      <c r="S154" s="59"/>
    </row>
    <row r="155" spans="1:22" ht="30" hidden="1" outlineLevel="2" x14ac:dyDescent="0.25">
      <c r="A155" s="213"/>
      <c r="B155" s="210"/>
      <c r="C155" s="205"/>
      <c r="D155" s="7" t="s">
        <v>551</v>
      </c>
      <c r="E155" s="7"/>
      <c r="F155" s="211"/>
      <c r="G155" s="7"/>
      <c r="H155" s="8" t="s">
        <v>1218</v>
      </c>
      <c r="I155" s="9"/>
      <c r="J155" s="9">
        <v>0</v>
      </c>
      <c r="K155" s="9">
        <f t="shared" si="19"/>
        <v>0</v>
      </c>
      <c r="L155" s="10" t="s">
        <v>1217</v>
      </c>
      <c r="M155" s="141" t="s">
        <v>149</v>
      </c>
      <c r="N155" s="142" t="s">
        <v>150</v>
      </c>
      <c r="O155" s="155"/>
      <c r="P155" s="155">
        <v>300</v>
      </c>
      <c r="Q155" s="144">
        <f t="shared" si="18"/>
        <v>300</v>
      </c>
      <c r="R155" s="65"/>
      <c r="S155" s="59"/>
    </row>
    <row r="156" spans="1:22" ht="45" hidden="1" outlineLevel="2" x14ac:dyDescent="0.25">
      <c r="A156" s="213"/>
      <c r="B156" s="210"/>
      <c r="C156" s="205"/>
      <c r="D156" s="7" t="s">
        <v>512</v>
      </c>
      <c r="E156" s="7"/>
      <c r="F156" s="211"/>
      <c r="G156" s="7"/>
      <c r="H156" s="8" t="s">
        <v>170</v>
      </c>
      <c r="I156" s="9"/>
      <c r="J156" s="9">
        <v>0</v>
      </c>
      <c r="K156" s="9">
        <f t="shared" si="19"/>
        <v>0</v>
      </c>
      <c r="L156" s="10" t="s">
        <v>1217</v>
      </c>
      <c r="M156" s="141" t="s">
        <v>175</v>
      </c>
      <c r="N156" s="142" t="s">
        <v>176</v>
      </c>
      <c r="O156" s="155"/>
      <c r="P156" s="155">
        <v>200</v>
      </c>
      <c r="Q156" s="144">
        <f t="shared" si="18"/>
        <v>200</v>
      </c>
      <c r="R156" s="65"/>
      <c r="S156" s="59"/>
    </row>
    <row r="157" spans="1:22" ht="30" hidden="1" outlineLevel="2" x14ac:dyDescent="0.25">
      <c r="A157" s="213"/>
      <c r="B157" s="210"/>
      <c r="C157" s="206"/>
      <c r="D157" s="7"/>
      <c r="E157" s="7"/>
      <c r="F157" s="211"/>
      <c r="G157" s="7"/>
      <c r="H157" s="8"/>
      <c r="I157" s="9"/>
      <c r="J157" s="9"/>
      <c r="K157" s="9">
        <f t="shared" si="19"/>
        <v>0</v>
      </c>
      <c r="L157" s="20"/>
      <c r="M157" s="141" t="s">
        <v>133</v>
      </c>
      <c r="N157" s="142" t="s">
        <v>134</v>
      </c>
      <c r="O157" s="155">
        <v>200</v>
      </c>
      <c r="P157" s="155">
        <v>1000</v>
      </c>
      <c r="Q157" s="144">
        <f t="shared" si="18"/>
        <v>800</v>
      </c>
      <c r="R157" s="65"/>
      <c r="S157" s="59"/>
    </row>
    <row r="158" spans="1:22" ht="30" outlineLevel="1" collapsed="1" x14ac:dyDescent="0.25">
      <c r="A158" s="97">
        <v>8214</v>
      </c>
      <c r="B158" s="11" t="s">
        <v>158</v>
      </c>
      <c r="C158" s="12" t="s">
        <v>1224</v>
      </c>
      <c r="D158" s="12"/>
      <c r="E158" s="12"/>
      <c r="F158" s="12"/>
      <c r="G158" s="12"/>
      <c r="H158" s="12" t="s">
        <v>418</v>
      </c>
      <c r="I158" s="13">
        <f>SUM(I139:I157)</f>
        <v>600</v>
      </c>
      <c r="J158" s="13">
        <f>SUM(J139:J157)</f>
        <v>11464</v>
      </c>
      <c r="K158" s="13">
        <f>SUM(K139:K157)</f>
        <v>10864</v>
      </c>
      <c r="L158" s="13"/>
      <c r="M158" s="149"/>
      <c r="N158" s="149" t="s">
        <v>418</v>
      </c>
      <c r="O158" s="150">
        <f>SUM(O139:O157)</f>
        <v>1000</v>
      </c>
      <c r="P158" s="150">
        <f>SUM(P139:P157)</f>
        <v>12950</v>
      </c>
      <c r="Q158" s="150">
        <f>SUM(Q139:Q157)</f>
        <v>11950</v>
      </c>
      <c r="R158" s="60">
        <f>K158-Q158</f>
        <v>-1086</v>
      </c>
      <c r="S158" s="59"/>
      <c r="T158" s="61">
        <f>Q158/1.1</f>
        <v>10863.636363636362</v>
      </c>
      <c r="U158" s="62">
        <f>T158-K158</f>
        <v>-0.3636363636378519</v>
      </c>
      <c r="V158" s="63" t="s">
        <v>565</v>
      </c>
    </row>
    <row r="159" spans="1:22" ht="15" hidden="1" customHeight="1" outlineLevel="2" x14ac:dyDescent="0.25">
      <c r="A159" s="244" t="s">
        <v>177</v>
      </c>
      <c r="B159" s="204" t="s">
        <v>178</v>
      </c>
      <c r="C159" s="204" t="s">
        <v>1372</v>
      </c>
      <c r="D159" s="7" t="s">
        <v>426</v>
      </c>
      <c r="E159" s="7" t="s">
        <v>1373</v>
      </c>
      <c r="F159" s="204" t="s">
        <v>52</v>
      </c>
      <c r="G159" s="7">
        <v>4008</v>
      </c>
      <c r="H159" s="8" t="s">
        <v>180</v>
      </c>
      <c r="I159" s="9"/>
      <c r="J159" s="9">
        <v>3600</v>
      </c>
      <c r="K159" s="9">
        <f>J159-I159</f>
        <v>3600</v>
      </c>
      <c r="L159" s="10" t="s">
        <v>1380</v>
      </c>
      <c r="M159" s="141" t="s">
        <v>179</v>
      </c>
      <c r="N159" s="142" t="s">
        <v>180</v>
      </c>
      <c r="O159" s="155"/>
      <c r="P159" s="155">
        <v>4000</v>
      </c>
      <c r="Q159" s="144">
        <f t="shared" si="18"/>
        <v>4000</v>
      </c>
      <c r="R159" s="65"/>
      <c r="S159" s="59"/>
    </row>
    <row r="160" spans="1:22" hidden="1" outlineLevel="2" x14ac:dyDescent="0.25">
      <c r="A160" s="245"/>
      <c r="B160" s="205"/>
      <c r="C160" s="205"/>
      <c r="D160" s="7" t="s">
        <v>427</v>
      </c>
      <c r="E160" s="7" t="s">
        <v>1374</v>
      </c>
      <c r="F160" s="205"/>
      <c r="G160" s="204">
        <v>420</v>
      </c>
      <c r="H160" s="8" t="s">
        <v>56</v>
      </c>
      <c r="I160" s="9"/>
      <c r="J160" s="9">
        <v>1350</v>
      </c>
      <c r="K160" s="9">
        <f t="shared" ref="K160:K165" si="20">J160-I160</f>
        <v>1350</v>
      </c>
      <c r="L160" s="10" t="s">
        <v>1380</v>
      </c>
      <c r="M160" s="141" t="s">
        <v>55</v>
      </c>
      <c r="N160" s="142" t="s">
        <v>56</v>
      </c>
      <c r="O160" s="155"/>
      <c r="P160" s="155">
        <v>1500</v>
      </c>
      <c r="Q160" s="144">
        <f t="shared" si="18"/>
        <v>1500</v>
      </c>
      <c r="R160" s="65"/>
      <c r="S160" s="59"/>
    </row>
    <row r="161" spans="1:20" ht="30" hidden="1" outlineLevel="2" x14ac:dyDescent="0.25">
      <c r="A161" s="245"/>
      <c r="B161" s="205"/>
      <c r="C161" s="205"/>
      <c r="D161" s="7" t="s">
        <v>428</v>
      </c>
      <c r="E161" s="7" t="s">
        <v>1375</v>
      </c>
      <c r="F161" s="205"/>
      <c r="G161" s="205"/>
      <c r="H161" s="8" t="s">
        <v>51</v>
      </c>
      <c r="I161" s="9"/>
      <c r="J161" s="9">
        <v>1350</v>
      </c>
      <c r="K161" s="9">
        <f t="shared" si="20"/>
        <v>1350</v>
      </c>
      <c r="L161" s="10" t="s">
        <v>1380</v>
      </c>
      <c r="M161" s="141" t="s">
        <v>137</v>
      </c>
      <c r="N161" s="142" t="s">
        <v>138</v>
      </c>
      <c r="O161" s="155"/>
      <c r="P161" s="155">
        <v>500</v>
      </c>
      <c r="Q161" s="144">
        <f t="shared" si="18"/>
        <v>500</v>
      </c>
      <c r="R161" s="65"/>
      <c r="S161" s="59"/>
    </row>
    <row r="162" spans="1:20" hidden="1" outlineLevel="2" x14ac:dyDescent="0.25">
      <c r="A162" s="245"/>
      <c r="B162" s="205"/>
      <c r="C162" s="205"/>
      <c r="D162" s="7" t="s">
        <v>429</v>
      </c>
      <c r="E162" s="7" t="s">
        <v>1376</v>
      </c>
      <c r="F162" s="205"/>
      <c r="G162" s="205"/>
      <c r="H162" s="8" t="s">
        <v>60</v>
      </c>
      <c r="I162" s="9"/>
      <c r="J162" s="9">
        <v>700</v>
      </c>
      <c r="K162" s="9">
        <f t="shared" si="20"/>
        <v>700</v>
      </c>
      <c r="L162" s="10" t="s">
        <v>1380</v>
      </c>
      <c r="M162" s="141" t="s">
        <v>48</v>
      </c>
      <c r="N162" s="142" t="s">
        <v>49</v>
      </c>
      <c r="O162" s="155"/>
      <c r="P162" s="155">
        <v>1500</v>
      </c>
      <c r="Q162" s="144">
        <f t="shared" si="18"/>
        <v>1500</v>
      </c>
      <c r="R162" s="65"/>
      <c r="S162" s="59"/>
    </row>
    <row r="163" spans="1:20" ht="30" hidden="1" outlineLevel="2" x14ac:dyDescent="0.25">
      <c r="A163" s="245"/>
      <c r="B163" s="205"/>
      <c r="C163" s="205"/>
      <c r="D163" s="7" t="s">
        <v>430</v>
      </c>
      <c r="E163" s="7" t="s">
        <v>1377</v>
      </c>
      <c r="F163" s="205"/>
      <c r="G163" s="205"/>
      <c r="H163" s="8" t="s">
        <v>1381</v>
      </c>
      <c r="I163" s="9"/>
      <c r="J163" s="9">
        <v>350</v>
      </c>
      <c r="K163" s="9">
        <f t="shared" si="20"/>
        <v>350</v>
      </c>
      <c r="L163" s="10" t="s">
        <v>1382</v>
      </c>
      <c r="M163" s="141" t="s">
        <v>59</v>
      </c>
      <c r="N163" s="142" t="s">
        <v>60</v>
      </c>
      <c r="O163" s="155"/>
      <c r="P163" s="155">
        <v>922</v>
      </c>
      <c r="Q163" s="144">
        <f t="shared" si="18"/>
        <v>922</v>
      </c>
      <c r="R163" s="65"/>
      <c r="S163" s="59"/>
    </row>
    <row r="164" spans="1:20" ht="45" hidden="1" outlineLevel="2" x14ac:dyDescent="0.25">
      <c r="A164" s="245"/>
      <c r="B164" s="205"/>
      <c r="C164" s="205"/>
      <c r="D164" s="7" t="s">
        <v>431</v>
      </c>
      <c r="E164" s="7" t="s">
        <v>1378</v>
      </c>
      <c r="F164" s="205"/>
      <c r="G164" s="206"/>
      <c r="H164" s="8" t="s">
        <v>1383</v>
      </c>
      <c r="I164" s="9"/>
      <c r="J164" s="9">
        <v>300</v>
      </c>
      <c r="K164" s="9">
        <f t="shared" si="20"/>
        <v>300</v>
      </c>
      <c r="L164" s="10" t="s">
        <v>1384</v>
      </c>
      <c r="M164" s="141"/>
      <c r="N164" s="142"/>
      <c r="O164" s="155"/>
      <c r="P164" s="155"/>
      <c r="Q164" s="144"/>
      <c r="R164" s="65"/>
      <c r="S164" s="59"/>
    </row>
    <row r="165" spans="1:20" hidden="1" outlineLevel="2" x14ac:dyDescent="0.25">
      <c r="A165" s="246"/>
      <c r="B165" s="206"/>
      <c r="C165" s="206"/>
      <c r="D165" s="7" t="s">
        <v>432</v>
      </c>
      <c r="E165" s="7" t="s">
        <v>1379</v>
      </c>
      <c r="F165" s="206"/>
      <c r="G165" s="7"/>
      <c r="H165" s="8" t="s">
        <v>1385</v>
      </c>
      <c r="I165" s="9"/>
      <c r="J165" s="9">
        <v>0</v>
      </c>
      <c r="K165" s="9">
        <f t="shared" si="20"/>
        <v>0</v>
      </c>
      <c r="L165" s="10" t="s">
        <v>1380</v>
      </c>
      <c r="M165" s="141"/>
      <c r="N165" s="142"/>
      <c r="O165" s="155"/>
      <c r="P165" s="155"/>
      <c r="Q165" s="144"/>
      <c r="R165" s="65"/>
      <c r="S165" s="59"/>
    </row>
    <row r="166" spans="1:20" ht="30" outlineLevel="1" collapsed="1" x14ac:dyDescent="0.25">
      <c r="A166" s="97">
        <v>8215</v>
      </c>
      <c r="B166" s="11" t="s">
        <v>178</v>
      </c>
      <c r="C166" s="12" t="s">
        <v>1372</v>
      </c>
      <c r="D166" s="12"/>
      <c r="E166" s="12"/>
      <c r="F166" s="12"/>
      <c r="G166" s="12"/>
      <c r="H166" s="12" t="s">
        <v>418</v>
      </c>
      <c r="I166" s="13">
        <f>SUM(I159:I165)</f>
        <v>0</v>
      </c>
      <c r="J166" s="13">
        <f>SUM(J159:J165)</f>
        <v>7650</v>
      </c>
      <c r="K166" s="13">
        <f>SUM(K159:K165)</f>
        <v>7650</v>
      </c>
      <c r="L166" s="13"/>
      <c r="M166" s="149"/>
      <c r="N166" s="149" t="s">
        <v>418</v>
      </c>
      <c r="O166" s="150">
        <f>SUM(O159:O163)</f>
        <v>0</v>
      </c>
      <c r="P166" s="150">
        <f>SUM(P159:P163)</f>
        <v>8422</v>
      </c>
      <c r="Q166" s="150">
        <f>SUM(Q159:Q163)</f>
        <v>8422</v>
      </c>
      <c r="R166" s="60">
        <f>K166-Q166</f>
        <v>-772</v>
      </c>
      <c r="S166" s="59"/>
      <c r="T166" s="66">
        <f>Q166/1.1</f>
        <v>7656.363636363636</v>
      </c>
    </row>
    <row r="167" spans="1:20" ht="45" hidden="1" outlineLevel="3" x14ac:dyDescent="0.25">
      <c r="A167" s="210" t="s">
        <v>181</v>
      </c>
      <c r="B167" s="210" t="s">
        <v>182</v>
      </c>
      <c r="C167" s="15"/>
      <c r="D167" s="7" t="s">
        <v>426</v>
      </c>
      <c r="E167" s="7" t="s">
        <v>583</v>
      </c>
      <c r="F167" s="211" t="s">
        <v>52</v>
      </c>
      <c r="G167" s="4" t="s">
        <v>34</v>
      </c>
      <c r="H167" s="8" t="s">
        <v>35</v>
      </c>
      <c r="I167" s="24"/>
      <c r="J167" s="24">
        <v>2100</v>
      </c>
      <c r="K167" s="24">
        <f>J167-I167</f>
        <v>2100</v>
      </c>
      <c r="L167" s="10" t="s">
        <v>584</v>
      </c>
      <c r="M167" s="141" t="s">
        <v>34</v>
      </c>
      <c r="N167" s="142" t="s">
        <v>35</v>
      </c>
      <c r="O167" s="155"/>
      <c r="P167" s="155">
        <v>2560</v>
      </c>
      <c r="Q167" s="144">
        <f t="shared" si="18"/>
        <v>2560</v>
      </c>
      <c r="R167" s="65"/>
      <c r="S167" s="59"/>
    </row>
    <row r="168" spans="1:20" ht="45" hidden="1" outlineLevel="3" x14ac:dyDescent="0.25">
      <c r="A168" s="210"/>
      <c r="B168" s="210"/>
      <c r="C168" s="17"/>
      <c r="D168" s="7" t="s">
        <v>427</v>
      </c>
      <c r="E168" s="7" t="s">
        <v>585</v>
      </c>
      <c r="F168" s="211"/>
      <c r="G168" s="204">
        <v>420</v>
      </c>
      <c r="H168" s="8" t="s">
        <v>586</v>
      </c>
      <c r="I168" s="24"/>
      <c r="J168" s="24">
        <v>1200</v>
      </c>
      <c r="K168" s="24">
        <f t="shared" ref="K168:K185" si="21">J168-I168</f>
        <v>1200</v>
      </c>
      <c r="L168" s="10" t="s">
        <v>587</v>
      </c>
      <c r="M168" s="141" t="s">
        <v>55</v>
      </c>
      <c r="N168" s="142" t="s">
        <v>56</v>
      </c>
      <c r="O168" s="155"/>
      <c r="P168" s="155">
        <v>1334</v>
      </c>
      <c r="Q168" s="144">
        <f t="shared" si="18"/>
        <v>1334</v>
      </c>
      <c r="R168" s="65"/>
      <c r="S168" s="59"/>
    </row>
    <row r="169" spans="1:20" ht="30" hidden="1" outlineLevel="3" x14ac:dyDescent="0.25">
      <c r="A169" s="210"/>
      <c r="B169" s="210"/>
      <c r="C169" s="17"/>
      <c r="D169" s="7" t="s">
        <v>428</v>
      </c>
      <c r="E169" s="7" t="s">
        <v>588</v>
      </c>
      <c r="F169" s="211"/>
      <c r="G169" s="206"/>
      <c r="H169" s="8" t="s">
        <v>58</v>
      </c>
      <c r="I169" s="24"/>
      <c r="J169" s="24">
        <v>1000</v>
      </c>
      <c r="K169" s="24">
        <f t="shared" si="21"/>
        <v>1000</v>
      </c>
      <c r="L169" s="10" t="s">
        <v>589</v>
      </c>
      <c r="M169" s="141" t="s">
        <v>57</v>
      </c>
      <c r="N169" s="142" t="s">
        <v>58</v>
      </c>
      <c r="O169" s="155"/>
      <c r="P169" s="155">
        <v>0</v>
      </c>
      <c r="Q169" s="144">
        <f t="shared" si="18"/>
        <v>0</v>
      </c>
      <c r="R169" s="65"/>
      <c r="S169" s="59"/>
    </row>
    <row r="170" spans="1:20" ht="60" hidden="1" outlineLevel="3" x14ac:dyDescent="0.25">
      <c r="A170" s="210"/>
      <c r="B170" s="210"/>
      <c r="C170" s="17"/>
      <c r="D170" s="7" t="s">
        <v>429</v>
      </c>
      <c r="E170" s="4" t="s">
        <v>590</v>
      </c>
      <c r="F170" s="211"/>
      <c r="G170" s="4" t="s">
        <v>187</v>
      </c>
      <c r="H170" s="8" t="s">
        <v>592</v>
      </c>
      <c r="I170" s="24">
        <v>2500</v>
      </c>
      <c r="J170" s="24">
        <v>4000</v>
      </c>
      <c r="K170" s="24">
        <f>J170-I170</f>
        <v>1500</v>
      </c>
      <c r="L170" s="10" t="s">
        <v>591</v>
      </c>
      <c r="M170" s="141" t="s">
        <v>115</v>
      </c>
      <c r="N170" s="142" t="s">
        <v>116</v>
      </c>
      <c r="O170" s="155"/>
      <c r="P170" s="155">
        <v>250</v>
      </c>
      <c r="Q170" s="144">
        <f t="shared" si="18"/>
        <v>250</v>
      </c>
      <c r="R170" s="65"/>
      <c r="S170" s="59"/>
    </row>
    <row r="171" spans="1:20" hidden="1" outlineLevel="3" x14ac:dyDescent="0.25">
      <c r="A171" s="210"/>
      <c r="B171" s="210"/>
      <c r="C171" s="17"/>
      <c r="D171" s="7" t="s">
        <v>430</v>
      </c>
      <c r="E171" s="7" t="s">
        <v>593</v>
      </c>
      <c r="F171" s="211"/>
      <c r="G171" s="204">
        <v>420</v>
      </c>
      <c r="H171" s="8" t="s">
        <v>594</v>
      </c>
      <c r="I171" s="24"/>
      <c r="J171" s="24">
        <v>700</v>
      </c>
      <c r="K171" s="24">
        <f t="shared" si="21"/>
        <v>700</v>
      </c>
      <c r="L171" s="10"/>
      <c r="M171" s="141" t="s">
        <v>59</v>
      </c>
      <c r="N171" s="142" t="s">
        <v>60</v>
      </c>
      <c r="O171" s="155"/>
      <c r="P171" s="155">
        <v>100</v>
      </c>
      <c r="Q171" s="144">
        <f t="shared" si="18"/>
        <v>100</v>
      </c>
      <c r="R171" s="65"/>
      <c r="S171" s="59"/>
    </row>
    <row r="172" spans="1:20" ht="45" hidden="1" outlineLevel="3" x14ac:dyDescent="0.25">
      <c r="A172" s="210"/>
      <c r="B172" s="210"/>
      <c r="C172" s="17"/>
      <c r="D172" s="7" t="s">
        <v>431</v>
      </c>
      <c r="E172" s="7" t="s">
        <v>595</v>
      </c>
      <c r="F172" s="211"/>
      <c r="G172" s="205"/>
      <c r="H172" s="8" t="s">
        <v>604</v>
      </c>
      <c r="I172" s="24">
        <v>170</v>
      </c>
      <c r="J172" s="24">
        <v>400</v>
      </c>
      <c r="K172" s="24">
        <v>230</v>
      </c>
      <c r="L172" s="10" t="s">
        <v>605</v>
      </c>
      <c r="M172" s="141" t="s">
        <v>141</v>
      </c>
      <c r="N172" s="142" t="s">
        <v>142</v>
      </c>
      <c r="O172" s="155"/>
      <c r="P172" s="155">
        <v>0</v>
      </c>
      <c r="Q172" s="144">
        <f t="shared" si="18"/>
        <v>0</v>
      </c>
      <c r="R172" s="65"/>
      <c r="S172" s="59"/>
    </row>
    <row r="173" spans="1:20" ht="45" hidden="1" outlineLevel="3" x14ac:dyDescent="0.25">
      <c r="A173" s="210"/>
      <c r="B173" s="210"/>
      <c r="C173" s="17"/>
      <c r="D173" s="7" t="s">
        <v>432</v>
      </c>
      <c r="E173" s="7" t="s">
        <v>596</v>
      </c>
      <c r="F173" s="211"/>
      <c r="G173" s="205"/>
      <c r="H173" s="8" t="s">
        <v>606</v>
      </c>
      <c r="I173" s="24">
        <v>150</v>
      </c>
      <c r="J173" s="24">
        <v>400</v>
      </c>
      <c r="K173" s="24">
        <v>250</v>
      </c>
      <c r="L173" s="10" t="s">
        <v>605</v>
      </c>
      <c r="M173" s="141" t="s">
        <v>145</v>
      </c>
      <c r="N173" s="142" t="s">
        <v>146</v>
      </c>
      <c r="O173" s="155">
        <v>200</v>
      </c>
      <c r="P173" s="155">
        <v>900</v>
      </c>
      <c r="Q173" s="144">
        <f t="shared" si="18"/>
        <v>700</v>
      </c>
      <c r="R173" s="65"/>
      <c r="S173" s="59"/>
    </row>
    <row r="174" spans="1:20" ht="30" hidden="1" outlineLevel="3" x14ac:dyDescent="0.25">
      <c r="A174" s="210"/>
      <c r="B174" s="210"/>
      <c r="C174" s="17"/>
      <c r="D174" s="7" t="s">
        <v>433</v>
      </c>
      <c r="E174" s="7" t="s">
        <v>597</v>
      </c>
      <c r="F174" s="211"/>
      <c r="G174" s="205"/>
      <c r="H174" s="8" t="s">
        <v>607</v>
      </c>
      <c r="I174" s="24">
        <v>100</v>
      </c>
      <c r="J174" s="24">
        <v>120</v>
      </c>
      <c r="K174" s="24">
        <v>20</v>
      </c>
      <c r="L174" s="10" t="s">
        <v>608</v>
      </c>
      <c r="M174" s="141" t="s">
        <v>183</v>
      </c>
      <c r="N174" s="142" t="s">
        <v>184</v>
      </c>
      <c r="O174" s="155"/>
      <c r="P174" s="155">
        <v>120</v>
      </c>
      <c r="Q174" s="144">
        <f t="shared" si="18"/>
        <v>120</v>
      </c>
      <c r="R174" s="65"/>
      <c r="S174" s="59"/>
    </row>
    <row r="175" spans="1:20" ht="30" hidden="1" outlineLevel="3" x14ac:dyDescent="0.25">
      <c r="A175" s="210"/>
      <c r="B175" s="210"/>
      <c r="C175" s="17"/>
      <c r="D175" s="7" t="s">
        <v>434</v>
      </c>
      <c r="E175" s="7" t="s">
        <v>598</v>
      </c>
      <c r="F175" s="211"/>
      <c r="G175" s="205"/>
      <c r="H175" s="8" t="s">
        <v>190</v>
      </c>
      <c r="I175" s="24">
        <v>100</v>
      </c>
      <c r="J175" s="24">
        <v>120</v>
      </c>
      <c r="K175" s="24">
        <v>20</v>
      </c>
      <c r="L175" s="10" t="s">
        <v>609</v>
      </c>
      <c r="M175" s="141" t="s">
        <v>185</v>
      </c>
      <c r="N175" s="142" t="s">
        <v>186</v>
      </c>
      <c r="O175" s="155">
        <v>0</v>
      </c>
      <c r="P175" s="155">
        <v>0</v>
      </c>
      <c r="Q175" s="144">
        <f t="shared" si="18"/>
        <v>0</v>
      </c>
      <c r="R175" s="65"/>
      <c r="S175" s="59"/>
    </row>
    <row r="176" spans="1:20" hidden="1" outlineLevel="3" x14ac:dyDescent="0.25">
      <c r="A176" s="210"/>
      <c r="B176" s="210"/>
      <c r="C176" s="17"/>
      <c r="D176" s="7" t="s">
        <v>472</v>
      </c>
      <c r="E176" s="7" t="s">
        <v>599</v>
      </c>
      <c r="F176" s="211"/>
      <c r="G176" s="205"/>
      <c r="H176" s="8" t="s">
        <v>610</v>
      </c>
      <c r="I176" s="24">
        <v>700</v>
      </c>
      <c r="J176" s="24">
        <v>1200</v>
      </c>
      <c r="K176" s="24">
        <v>500</v>
      </c>
      <c r="L176" s="10" t="s">
        <v>609</v>
      </c>
      <c r="M176" s="141" t="s">
        <v>187</v>
      </c>
      <c r="N176" s="142" t="s">
        <v>188</v>
      </c>
      <c r="O176" s="155">
        <v>2300</v>
      </c>
      <c r="P176" s="155">
        <v>1950</v>
      </c>
      <c r="Q176" s="144">
        <f t="shared" si="18"/>
        <v>-350</v>
      </c>
      <c r="R176" s="65"/>
      <c r="S176" s="59"/>
    </row>
    <row r="177" spans="1:22" ht="30" hidden="1" outlineLevel="3" x14ac:dyDescent="0.25">
      <c r="A177" s="210"/>
      <c r="B177" s="210"/>
      <c r="C177" s="17"/>
      <c r="D177" s="7" t="s">
        <v>476</v>
      </c>
      <c r="E177" s="7" t="s">
        <v>600</v>
      </c>
      <c r="F177" s="211"/>
      <c r="G177" s="205"/>
      <c r="H177" s="8" t="s">
        <v>611</v>
      </c>
      <c r="I177" s="24">
        <v>100</v>
      </c>
      <c r="J177" s="24">
        <v>100</v>
      </c>
      <c r="K177" s="24">
        <v>0</v>
      </c>
      <c r="L177" s="10" t="s">
        <v>608</v>
      </c>
      <c r="M177" s="141" t="s">
        <v>149</v>
      </c>
      <c r="N177" s="142" t="s">
        <v>150</v>
      </c>
      <c r="O177" s="155"/>
      <c r="P177" s="155">
        <v>125</v>
      </c>
      <c r="Q177" s="144">
        <f t="shared" si="18"/>
        <v>125</v>
      </c>
      <c r="R177" s="65"/>
      <c r="S177" s="59"/>
    </row>
    <row r="178" spans="1:22" hidden="1" outlineLevel="3" x14ac:dyDescent="0.25">
      <c r="A178" s="210"/>
      <c r="B178" s="210"/>
      <c r="C178" s="17"/>
      <c r="D178" s="7" t="s">
        <v>480</v>
      </c>
      <c r="E178" s="7" t="s">
        <v>601</v>
      </c>
      <c r="F178" s="211"/>
      <c r="G178" s="205"/>
      <c r="H178" s="8" t="s">
        <v>150</v>
      </c>
      <c r="I178" s="24"/>
      <c r="J178" s="24">
        <v>100</v>
      </c>
      <c r="K178" s="24">
        <v>100</v>
      </c>
      <c r="L178" s="10" t="s">
        <v>612</v>
      </c>
      <c r="M178" s="141" t="s">
        <v>151</v>
      </c>
      <c r="N178" s="142" t="s">
        <v>152</v>
      </c>
      <c r="O178" s="155">
        <v>70</v>
      </c>
      <c r="P178" s="155">
        <v>150</v>
      </c>
      <c r="Q178" s="144">
        <f t="shared" si="18"/>
        <v>80</v>
      </c>
      <c r="R178" s="65"/>
      <c r="S178" s="59"/>
    </row>
    <row r="179" spans="1:22" ht="30" hidden="1" outlineLevel="3" x14ac:dyDescent="0.25">
      <c r="A179" s="210"/>
      <c r="B179" s="210"/>
      <c r="C179" s="17"/>
      <c r="D179" s="7" t="s">
        <v>548</v>
      </c>
      <c r="E179" s="7" t="s">
        <v>602</v>
      </c>
      <c r="F179" s="211"/>
      <c r="G179" s="205"/>
      <c r="H179" s="8" t="s">
        <v>116</v>
      </c>
      <c r="I179" s="24"/>
      <c r="J179" s="24">
        <v>280</v>
      </c>
      <c r="K179" s="24">
        <v>280</v>
      </c>
      <c r="L179" s="10" t="s">
        <v>609</v>
      </c>
      <c r="M179" s="141" t="s">
        <v>189</v>
      </c>
      <c r="N179" s="142" t="s">
        <v>190</v>
      </c>
      <c r="O179" s="155">
        <v>100</v>
      </c>
      <c r="P179" s="155">
        <v>130</v>
      </c>
      <c r="Q179" s="144">
        <f t="shared" si="18"/>
        <v>30</v>
      </c>
      <c r="R179" s="65"/>
      <c r="S179" s="59"/>
    </row>
    <row r="180" spans="1:22" hidden="1" outlineLevel="3" x14ac:dyDescent="0.25">
      <c r="A180" s="210"/>
      <c r="B180" s="210"/>
      <c r="C180" s="17"/>
      <c r="D180" s="7" t="s">
        <v>502</v>
      </c>
      <c r="E180" s="7" t="s">
        <v>603</v>
      </c>
      <c r="F180" s="211"/>
      <c r="G180" s="205"/>
      <c r="H180" s="8" t="s">
        <v>60</v>
      </c>
      <c r="I180" s="24"/>
      <c r="J180" s="24">
        <v>100</v>
      </c>
      <c r="K180" s="24">
        <v>100</v>
      </c>
      <c r="L180" s="10" t="s">
        <v>609</v>
      </c>
      <c r="M180" s="141" t="s">
        <v>191</v>
      </c>
      <c r="N180" s="142" t="s">
        <v>192</v>
      </c>
      <c r="O180" s="155">
        <v>180</v>
      </c>
      <c r="P180" s="155">
        <v>750</v>
      </c>
      <c r="Q180" s="144">
        <f t="shared" ref="Q180:Q238" si="22">P180-O180</f>
        <v>570</v>
      </c>
      <c r="R180" s="65"/>
      <c r="S180" s="59"/>
    </row>
    <row r="181" spans="1:22" ht="45" hidden="1" outlineLevel="3" x14ac:dyDescent="0.25">
      <c r="A181" s="210"/>
      <c r="B181" s="210"/>
      <c r="C181" s="17"/>
      <c r="D181" s="7" t="s">
        <v>504</v>
      </c>
      <c r="E181" s="7"/>
      <c r="F181" s="211"/>
      <c r="G181" s="206"/>
      <c r="H181" s="8" t="s">
        <v>192</v>
      </c>
      <c r="I181" s="24">
        <v>500</v>
      </c>
      <c r="J181" s="24">
        <v>1000</v>
      </c>
      <c r="K181" s="24">
        <v>500</v>
      </c>
      <c r="L181" s="10"/>
      <c r="M181" s="141" t="s">
        <v>193</v>
      </c>
      <c r="N181" s="142" t="s">
        <v>194</v>
      </c>
      <c r="O181" s="155"/>
      <c r="P181" s="155">
        <v>120</v>
      </c>
      <c r="Q181" s="144">
        <f t="shared" si="22"/>
        <v>120</v>
      </c>
      <c r="R181" s="65"/>
      <c r="S181" s="59"/>
    </row>
    <row r="182" spans="1:22" ht="60" hidden="1" outlineLevel="3" x14ac:dyDescent="0.25">
      <c r="A182" s="210"/>
      <c r="B182" s="210"/>
      <c r="C182" s="17"/>
      <c r="D182" s="7" t="s">
        <v>508</v>
      </c>
      <c r="E182" s="7"/>
      <c r="F182" s="211"/>
      <c r="G182" s="7"/>
      <c r="H182" s="8" t="s">
        <v>613</v>
      </c>
      <c r="I182" s="24"/>
      <c r="J182" s="24"/>
      <c r="K182" s="24">
        <v>0</v>
      </c>
      <c r="L182" s="10"/>
      <c r="M182" s="141" t="s">
        <v>195</v>
      </c>
      <c r="N182" s="142" t="s">
        <v>196</v>
      </c>
      <c r="O182" s="155">
        <v>160</v>
      </c>
      <c r="P182" s="155">
        <v>490</v>
      </c>
      <c r="Q182" s="144">
        <f t="shared" si="22"/>
        <v>330</v>
      </c>
      <c r="R182" s="65"/>
      <c r="S182" s="59"/>
    </row>
    <row r="183" spans="1:22" ht="45" hidden="1" outlineLevel="3" x14ac:dyDescent="0.25">
      <c r="A183" s="210"/>
      <c r="B183" s="210"/>
      <c r="C183" s="17"/>
      <c r="D183" s="7"/>
      <c r="E183" s="7"/>
      <c r="F183" s="211"/>
      <c r="G183" s="7"/>
      <c r="H183" s="8"/>
      <c r="I183" s="24"/>
      <c r="J183" s="24"/>
      <c r="K183" s="24">
        <f t="shared" si="21"/>
        <v>0</v>
      </c>
      <c r="L183" s="10"/>
      <c r="M183" s="141" t="s">
        <v>197</v>
      </c>
      <c r="N183" s="142" t="s">
        <v>198</v>
      </c>
      <c r="O183" s="155">
        <v>100</v>
      </c>
      <c r="P183" s="155">
        <v>415</v>
      </c>
      <c r="Q183" s="144">
        <f t="shared" si="22"/>
        <v>315</v>
      </c>
      <c r="R183" s="65"/>
      <c r="S183" s="59"/>
    </row>
    <row r="184" spans="1:22" ht="45" hidden="1" outlineLevel="3" x14ac:dyDescent="0.25">
      <c r="A184" s="210"/>
      <c r="B184" s="210"/>
      <c r="C184" s="17"/>
      <c r="D184" s="7"/>
      <c r="E184" s="7"/>
      <c r="F184" s="211"/>
      <c r="G184" s="7"/>
      <c r="H184" s="8"/>
      <c r="I184" s="24"/>
      <c r="J184" s="24"/>
      <c r="K184" s="24">
        <f t="shared" si="21"/>
        <v>0</v>
      </c>
      <c r="L184" s="10"/>
      <c r="M184" s="141" t="s">
        <v>199</v>
      </c>
      <c r="N184" s="142" t="s">
        <v>200</v>
      </c>
      <c r="O184" s="155"/>
      <c r="P184" s="155">
        <v>0</v>
      </c>
      <c r="Q184" s="144">
        <f t="shared" si="22"/>
        <v>0</v>
      </c>
      <c r="R184" s="65"/>
      <c r="S184" s="89" t="s">
        <v>1601</v>
      </c>
    </row>
    <row r="185" spans="1:22" hidden="1" outlineLevel="3" x14ac:dyDescent="0.25">
      <c r="A185" s="210"/>
      <c r="B185" s="210"/>
      <c r="C185" s="33"/>
      <c r="D185" s="7"/>
      <c r="E185" s="7"/>
      <c r="F185" s="211"/>
      <c r="G185" s="7"/>
      <c r="H185" s="8"/>
      <c r="I185" s="24"/>
      <c r="J185" s="24"/>
      <c r="K185" s="24">
        <f t="shared" si="21"/>
        <v>0</v>
      </c>
      <c r="L185" s="10"/>
      <c r="M185" s="141" t="s">
        <v>201</v>
      </c>
      <c r="N185" s="142" t="s">
        <v>202</v>
      </c>
      <c r="O185" s="155">
        <v>40</v>
      </c>
      <c r="P185" s="155">
        <v>400</v>
      </c>
      <c r="Q185" s="144">
        <f t="shared" si="22"/>
        <v>360</v>
      </c>
      <c r="R185" s="65"/>
      <c r="S185" s="59"/>
    </row>
    <row r="186" spans="1:22" ht="30" outlineLevel="1" collapsed="1" x14ac:dyDescent="0.25">
      <c r="A186" s="97">
        <v>8216</v>
      </c>
      <c r="B186" s="11" t="s">
        <v>182</v>
      </c>
      <c r="C186" s="12" t="s">
        <v>615</v>
      </c>
      <c r="D186" s="12"/>
      <c r="E186" s="12"/>
      <c r="F186" s="12"/>
      <c r="G186" s="12"/>
      <c r="H186" s="12" t="s">
        <v>418</v>
      </c>
      <c r="I186" s="13">
        <f>SUM(I167:I185)</f>
        <v>4320</v>
      </c>
      <c r="J186" s="13">
        <f>SUM(J167:J185)</f>
        <v>12820</v>
      </c>
      <c r="K186" s="13">
        <f>SUM(K167:K185)</f>
        <v>8500</v>
      </c>
      <c r="L186" s="13"/>
      <c r="M186" s="149"/>
      <c r="N186" s="149" t="s">
        <v>418</v>
      </c>
      <c r="O186" s="150">
        <f>SUM(O167:O185)</f>
        <v>3150</v>
      </c>
      <c r="P186" s="150">
        <f>SUM(P167:P185)</f>
        <v>9794</v>
      </c>
      <c r="Q186" s="150">
        <f>SUM(Q167:Q185)</f>
        <v>6644</v>
      </c>
      <c r="R186" s="60">
        <f>K186-Q186</f>
        <v>1856</v>
      </c>
      <c r="S186" s="64" t="s">
        <v>614</v>
      </c>
      <c r="T186" s="61">
        <f>Q186/1.1</f>
        <v>6039.9999999999991</v>
      </c>
      <c r="U186" s="62">
        <f>T186-K186</f>
        <v>-2460.0000000000009</v>
      </c>
      <c r="V186" s="63" t="s">
        <v>565</v>
      </c>
    </row>
    <row r="187" spans="1:22" ht="60" hidden="1" outlineLevel="2" x14ac:dyDescent="0.25">
      <c r="A187" s="213" t="s">
        <v>203</v>
      </c>
      <c r="B187" s="210" t="s">
        <v>204</v>
      </c>
      <c r="C187" s="17"/>
      <c r="D187" s="34" t="s">
        <v>476</v>
      </c>
      <c r="E187" s="34" t="s">
        <v>452</v>
      </c>
      <c r="F187" s="247" t="s">
        <v>3</v>
      </c>
      <c r="G187" s="4"/>
      <c r="H187" s="106" t="s">
        <v>477</v>
      </c>
      <c r="I187" s="20">
        <v>1100</v>
      </c>
      <c r="J187" s="20">
        <v>2900</v>
      </c>
      <c r="K187" s="36">
        <f>J187-I187</f>
        <v>1800</v>
      </c>
      <c r="L187" s="32" t="s">
        <v>478</v>
      </c>
      <c r="M187" s="159"/>
      <c r="N187" s="160"/>
      <c r="O187" s="161"/>
      <c r="P187" s="161"/>
      <c r="Q187" s="162"/>
      <c r="R187" s="69">
        <f>K187-Q189-Q190-Q192-Q193-Q194-Q195</f>
        <v>801</v>
      </c>
      <c r="S187" s="70" t="s">
        <v>479</v>
      </c>
      <c r="T187" s="61">
        <f t="shared" ref="T187:T217" si="23">Q187/1.1</f>
        <v>0</v>
      </c>
    </row>
    <row r="188" spans="1:22" hidden="1" outlineLevel="2" x14ac:dyDescent="0.25">
      <c r="A188" s="213"/>
      <c r="B188" s="210"/>
      <c r="C188" s="15"/>
      <c r="D188" s="34"/>
      <c r="E188" s="34"/>
      <c r="F188" s="247"/>
      <c r="G188" s="4" t="s">
        <v>85</v>
      </c>
      <c r="H188" s="23" t="s">
        <v>86</v>
      </c>
      <c r="I188" s="20"/>
      <c r="J188" s="20"/>
      <c r="K188" s="36">
        <f>J188-I188</f>
        <v>0</v>
      </c>
      <c r="L188" s="36"/>
      <c r="M188" s="141" t="s">
        <v>85</v>
      </c>
      <c r="N188" s="142" t="s">
        <v>86</v>
      </c>
      <c r="O188" s="155"/>
      <c r="P188" s="155">
        <v>88</v>
      </c>
      <c r="Q188" s="144">
        <f t="shared" ref="Q188" si="24">P188-O188</f>
        <v>88</v>
      </c>
      <c r="R188" s="65"/>
      <c r="S188" s="59"/>
      <c r="T188" s="61">
        <f t="shared" si="23"/>
        <v>80</v>
      </c>
    </row>
    <row r="189" spans="1:22" hidden="1" outlineLevel="2" x14ac:dyDescent="0.25">
      <c r="A189" s="213"/>
      <c r="B189" s="210"/>
      <c r="C189" s="17"/>
      <c r="D189" s="34"/>
      <c r="E189" s="34"/>
      <c r="F189" s="247"/>
      <c r="G189" s="103" t="s">
        <v>95</v>
      </c>
      <c r="H189" s="104" t="s">
        <v>96</v>
      </c>
      <c r="I189" s="105"/>
      <c r="J189" s="105"/>
      <c r="K189" s="139">
        <f t="shared" ref="K189:K217" si="25">J189-I189</f>
        <v>0</v>
      </c>
      <c r="L189" s="36"/>
      <c r="M189" s="141" t="s">
        <v>95</v>
      </c>
      <c r="N189" s="142" t="s">
        <v>96</v>
      </c>
      <c r="O189" s="155"/>
      <c r="P189" s="155">
        <v>60</v>
      </c>
      <c r="Q189" s="144">
        <f t="shared" si="22"/>
        <v>60</v>
      </c>
      <c r="R189" s="65"/>
      <c r="S189" s="59"/>
      <c r="T189" s="61">
        <f t="shared" si="23"/>
        <v>54.54545454545454</v>
      </c>
    </row>
    <row r="190" spans="1:22" hidden="1" outlineLevel="2" x14ac:dyDescent="0.25">
      <c r="A190" s="213"/>
      <c r="B190" s="210"/>
      <c r="C190" s="17"/>
      <c r="D190" s="34"/>
      <c r="E190" s="34"/>
      <c r="F190" s="247"/>
      <c r="G190" s="103" t="s">
        <v>12</v>
      </c>
      <c r="H190" s="104" t="s">
        <v>13</v>
      </c>
      <c r="I190" s="105"/>
      <c r="J190" s="105"/>
      <c r="K190" s="139">
        <f t="shared" si="25"/>
        <v>0</v>
      </c>
      <c r="L190" s="36"/>
      <c r="M190" s="141" t="s">
        <v>12</v>
      </c>
      <c r="N190" s="142" t="s">
        <v>13</v>
      </c>
      <c r="O190" s="155"/>
      <c r="P190" s="155">
        <v>66</v>
      </c>
      <c r="Q190" s="144">
        <f t="shared" si="22"/>
        <v>66</v>
      </c>
      <c r="R190" s="65"/>
      <c r="S190" s="59"/>
      <c r="T190" s="61">
        <f t="shared" si="23"/>
        <v>59.999999999999993</v>
      </c>
    </row>
    <row r="191" spans="1:22" ht="30" hidden="1" outlineLevel="2" x14ac:dyDescent="0.25">
      <c r="A191" s="213"/>
      <c r="B191" s="210"/>
      <c r="C191" s="17"/>
      <c r="D191" s="34" t="s">
        <v>480</v>
      </c>
      <c r="E191" s="34" t="s">
        <v>452</v>
      </c>
      <c r="F191" s="247"/>
      <c r="G191" s="4" t="s">
        <v>205</v>
      </c>
      <c r="H191" s="23" t="s">
        <v>206</v>
      </c>
      <c r="I191" s="20">
        <v>150</v>
      </c>
      <c r="J191" s="20">
        <v>600</v>
      </c>
      <c r="K191" s="36">
        <f t="shared" si="25"/>
        <v>450</v>
      </c>
      <c r="L191" s="32" t="s">
        <v>481</v>
      </c>
      <c r="M191" s="141" t="s">
        <v>205</v>
      </c>
      <c r="N191" s="142" t="s">
        <v>206</v>
      </c>
      <c r="O191" s="155"/>
      <c r="P191" s="155">
        <v>584</v>
      </c>
      <c r="Q191" s="144">
        <f t="shared" si="22"/>
        <v>584</v>
      </c>
      <c r="R191" s="71">
        <f>K191-Q191</f>
        <v>-134</v>
      </c>
      <c r="S191" s="72" t="s">
        <v>470</v>
      </c>
      <c r="T191" s="61">
        <f t="shared" si="23"/>
        <v>530.90909090909088</v>
      </c>
    </row>
    <row r="192" spans="1:22" hidden="1" outlineLevel="2" x14ac:dyDescent="0.25">
      <c r="A192" s="213"/>
      <c r="B192" s="210"/>
      <c r="C192" s="17"/>
      <c r="D192" s="34"/>
      <c r="E192" s="34"/>
      <c r="F192" s="247"/>
      <c r="G192" s="103" t="s">
        <v>26</v>
      </c>
      <c r="H192" s="104" t="s">
        <v>27</v>
      </c>
      <c r="I192" s="105"/>
      <c r="J192" s="105"/>
      <c r="K192" s="139">
        <f t="shared" si="25"/>
        <v>0</v>
      </c>
      <c r="L192" s="36"/>
      <c r="M192" s="141" t="s">
        <v>26</v>
      </c>
      <c r="N192" s="142" t="s">
        <v>27</v>
      </c>
      <c r="O192" s="155"/>
      <c r="P192" s="155">
        <v>84</v>
      </c>
      <c r="Q192" s="144">
        <f t="shared" si="22"/>
        <v>84</v>
      </c>
      <c r="R192" s="65"/>
      <c r="S192" s="59"/>
      <c r="T192" s="61">
        <f t="shared" si="23"/>
        <v>76.36363636363636</v>
      </c>
    </row>
    <row r="193" spans="1:20" hidden="1" outlineLevel="2" x14ac:dyDescent="0.25">
      <c r="A193" s="213"/>
      <c r="B193" s="210"/>
      <c r="C193" s="17"/>
      <c r="D193" s="34"/>
      <c r="E193" s="34"/>
      <c r="F193" s="247"/>
      <c r="G193" s="103" t="s">
        <v>14</v>
      </c>
      <c r="H193" s="104" t="s">
        <v>15</v>
      </c>
      <c r="I193" s="105"/>
      <c r="J193" s="105"/>
      <c r="K193" s="139">
        <f t="shared" si="25"/>
        <v>0</v>
      </c>
      <c r="L193" s="36"/>
      <c r="M193" s="141" t="s">
        <v>14</v>
      </c>
      <c r="N193" s="142" t="s">
        <v>15</v>
      </c>
      <c r="O193" s="155"/>
      <c r="P193" s="155">
        <v>81</v>
      </c>
      <c r="Q193" s="144">
        <f t="shared" si="22"/>
        <v>81</v>
      </c>
      <c r="R193" s="65"/>
      <c r="S193" s="59"/>
      <c r="T193" s="61">
        <f t="shared" si="23"/>
        <v>73.636363636363626</v>
      </c>
    </row>
    <row r="194" spans="1:20" hidden="1" outlineLevel="2" x14ac:dyDescent="0.25">
      <c r="A194" s="213"/>
      <c r="B194" s="210"/>
      <c r="C194" s="17"/>
      <c r="D194" s="34"/>
      <c r="E194" s="34"/>
      <c r="F194" s="247"/>
      <c r="G194" s="103" t="s">
        <v>16</v>
      </c>
      <c r="H194" s="104" t="s">
        <v>17</v>
      </c>
      <c r="I194" s="105"/>
      <c r="J194" s="105"/>
      <c r="K194" s="139">
        <f t="shared" si="25"/>
        <v>0</v>
      </c>
      <c r="L194" s="36"/>
      <c r="M194" s="141" t="s">
        <v>16</v>
      </c>
      <c r="N194" s="142" t="s">
        <v>17</v>
      </c>
      <c r="O194" s="155"/>
      <c r="P194" s="155">
        <v>48</v>
      </c>
      <c r="Q194" s="144">
        <f t="shared" si="22"/>
        <v>48</v>
      </c>
      <c r="R194" s="65"/>
      <c r="S194" s="59"/>
      <c r="T194" s="61">
        <f t="shared" si="23"/>
        <v>43.636363636363633</v>
      </c>
    </row>
    <row r="195" spans="1:20" ht="45" hidden="1" outlineLevel="2" x14ac:dyDescent="0.25">
      <c r="A195" s="213"/>
      <c r="B195" s="210"/>
      <c r="C195" s="33"/>
      <c r="D195" s="7"/>
      <c r="E195" s="7"/>
      <c r="F195" s="204" t="s">
        <v>52</v>
      </c>
      <c r="G195" s="103" t="s">
        <v>226</v>
      </c>
      <c r="H195" s="104" t="s">
        <v>227</v>
      </c>
      <c r="I195" s="105"/>
      <c r="J195" s="105"/>
      <c r="K195" s="139">
        <f t="shared" ref="K195" si="26">J195-I195</f>
        <v>0</v>
      </c>
      <c r="L195" s="32"/>
      <c r="M195" s="141" t="s">
        <v>226</v>
      </c>
      <c r="N195" s="178" t="s">
        <v>227</v>
      </c>
      <c r="O195" s="179"/>
      <c r="P195" s="181">
        <v>660</v>
      </c>
      <c r="Q195" s="180">
        <f t="shared" ref="Q195" si="27">P195-O195</f>
        <v>660</v>
      </c>
      <c r="R195" s="65"/>
      <c r="S195" s="59"/>
      <c r="T195" s="61">
        <f t="shared" si="23"/>
        <v>600</v>
      </c>
    </row>
    <row r="196" spans="1:20" ht="45" hidden="1" outlineLevel="2" x14ac:dyDescent="0.25">
      <c r="A196" s="213"/>
      <c r="B196" s="210"/>
      <c r="C196" s="17"/>
      <c r="D196" s="7">
        <v>1</v>
      </c>
      <c r="E196" s="7" t="s">
        <v>452</v>
      </c>
      <c r="F196" s="205"/>
      <c r="G196" s="4">
        <v>489</v>
      </c>
      <c r="H196" s="23" t="s">
        <v>134</v>
      </c>
      <c r="I196" s="20">
        <v>2000</v>
      </c>
      <c r="J196" s="20">
        <v>7000</v>
      </c>
      <c r="K196" s="36">
        <v>5000</v>
      </c>
      <c r="L196" s="32" t="s">
        <v>456</v>
      </c>
      <c r="M196" s="141"/>
      <c r="N196" s="142"/>
      <c r="O196" s="155"/>
      <c r="P196" s="155"/>
      <c r="Q196" s="144"/>
      <c r="R196" s="65"/>
      <c r="S196" s="59" t="s">
        <v>450</v>
      </c>
      <c r="T196" s="61">
        <f t="shared" si="23"/>
        <v>0</v>
      </c>
    </row>
    <row r="197" spans="1:20" ht="120" hidden="1" outlineLevel="2" x14ac:dyDescent="0.25">
      <c r="A197" s="213"/>
      <c r="B197" s="210"/>
      <c r="C197" s="17"/>
      <c r="D197" s="7" t="s">
        <v>427</v>
      </c>
      <c r="E197" s="7" t="s">
        <v>451</v>
      </c>
      <c r="F197" s="205"/>
      <c r="G197" s="4" t="s">
        <v>215</v>
      </c>
      <c r="H197" s="23" t="s">
        <v>449</v>
      </c>
      <c r="I197" s="20">
        <v>1200</v>
      </c>
      <c r="J197" s="20">
        <v>4500</v>
      </c>
      <c r="K197" s="36">
        <f t="shared" ref="K197" si="28">J197-I197</f>
        <v>3300</v>
      </c>
      <c r="L197" s="32" t="s">
        <v>457</v>
      </c>
      <c r="M197" s="141" t="s">
        <v>215</v>
      </c>
      <c r="N197" s="142" t="s">
        <v>216</v>
      </c>
      <c r="O197" s="155">
        <v>15000</v>
      </c>
      <c r="P197" s="155">
        <v>15000</v>
      </c>
      <c r="Q197" s="158">
        <f>P197-O197</f>
        <v>0</v>
      </c>
      <c r="R197" s="73">
        <f>K197-Q197</f>
        <v>3300</v>
      </c>
      <c r="S197" s="74" t="s">
        <v>471</v>
      </c>
      <c r="T197" s="61">
        <f t="shared" si="23"/>
        <v>0</v>
      </c>
    </row>
    <row r="198" spans="1:20" hidden="1" outlineLevel="2" x14ac:dyDescent="0.25">
      <c r="A198" s="213"/>
      <c r="B198" s="210"/>
      <c r="C198" s="17"/>
      <c r="D198" s="7"/>
      <c r="E198" s="7"/>
      <c r="F198" s="205"/>
      <c r="G198" s="103" t="s">
        <v>207</v>
      </c>
      <c r="H198" s="104" t="s">
        <v>208</v>
      </c>
      <c r="I198" s="105">
        <v>0</v>
      </c>
      <c r="J198" s="105">
        <v>0</v>
      </c>
      <c r="K198" s="139">
        <f t="shared" si="25"/>
        <v>0</v>
      </c>
      <c r="L198" s="37"/>
      <c r="M198" s="141" t="s">
        <v>207</v>
      </c>
      <c r="N198" s="142" t="s">
        <v>208</v>
      </c>
      <c r="O198" s="155"/>
      <c r="P198" s="155">
        <v>2500</v>
      </c>
      <c r="Q198" s="144">
        <f t="shared" si="22"/>
        <v>2500</v>
      </c>
      <c r="R198" s="71">
        <f>K198-Q198</f>
        <v>-2500</v>
      </c>
      <c r="S198" s="72" t="s">
        <v>470</v>
      </c>
      <c r="T198" s="61">
        <f t="shared" si="23"/>
        <v>2272.7272727272725</v>
      </c>
    </row>
    <row r="199" spans="1:20" ht="45" hidden="1" outlineLevel="2" x14ac:dyDescent="0.25">
      <c r="A199" s="213"/>
      <c r="B199" s="210"/>
      <c r="C199" s="17"/>
      <c r="D199" s="7" t="s">
        <v>428</v>
      </c>
      <c r="E199" s="28">
        <v>45466</v>
      </c>
      <c r="F199" s="205"/>
      <c r="G199" s="4" t="s">
        <v>219</v>
      </c>
      <c r="H199" s="23" t="s">
        <v>220</v>
      </c>
      <c r="I199" s="20">
        <v>2000</v>
      </c>
      <c r="J199" s="20">
        <v>6000</v>
      </c>
      <c r="K199" s="36">
        <f t="shared" ref="K199:K211" si="29">J199-I199</f>
        <v>4000</v>
      </c>
      <c r="L199" s="32" t="s">
        <v>458</v>
      </c>
      <c r="M199" s="141" t="s">
        <v>219</v>
      </c>
      <c r="N199" s="142" t="s">
        <v>220</v>
      </c>
      <c r="O199" s="155"/>
      <c r="P199" s="155">
        <v>1700</v>
      </c>
      <c r="Q199" s="158">
        <f t="shared" ref="Q199:Q211" si="30">P199-O199</f>
        <v>1700</v>
      </c>
      <c r="R199" s="226">
        <f>K199-Q199-Q200</f>
        <v>1500</v>
      </c>
      <c r="S199" s="228" t="s">
        <v>453</v>
      </c>
      <c r="T199" s="61">
        <f t="shared" si="23"/>
        <v>1545.4545454545453</v>
      </c>
    </row>
    <row r="200" spans="1:20" hidden="1" outlineLevel="2" x14ac:dyDescent="0.25">
      <c r="A200" s="213"/>
      <c r="B200" s="210"/>
      <c r="C200" s="17"/>
      <c r="D200" s="7"/>
      <c r="E200" s="28"/>
      <c r="F200" s="205"/>
      <c r="G200" s="103" t="s">
        <v>217</v>
      </c>
      <c r="H200" s="104" t="s">
        <v>218</v>
      </c>
      <c r="I200" s="105">
        <v>0</v>
      </c>
      <c r="J200" s="105">
        <v>0</v>
      </c>
      <c r="K200" s="139">
        <f t="shared" si="29"/>
        <v>0</v>
      </c>
      <c r="L200" s="37"/>
      <c r="M200" s="141" t="s">
        <v>217</v>
      </c>
      <c r="N200" s="142" t="s">
        <v>218</v>
      </c>
      <c r="O200" s="155"/>
      <c r="P200" s="155">
        <v>800</v>
      </c>
      <c r="Q200" s="144">
        <f t="shared" si="30"/>
        <v>800</v>
      </c>
      <c r="R200" s="227"/>
      <c r="S200" s="228"/>
      <c r="T200" s="61">
        <f t="shared" si="23"/>
        <v>727.27272727272725</v>
      </c>
    </row>
    <row r="201" spans="1:20" ht="45" hidden="1" outlineLevel="2" x14ac:dyDescent="0.25">
      <c r="A201" s="213"/>
      <c r="B201" s="210"/>
      <c r="C201" s="17"/>
      <c r="D201" s="7" t="s">
        <v>429</v>
      </c>
      <c r="E201" s="28">
        <v>45332</v>
      </c>
      <c r="F201" s="205"/>
      <c r="G201" s="4" t="s">
        <v>69</v>
      </c>
      <c r="H201" s="23" t="s">
        <v>70</v>
      </c>
      <c r="I201" s="20">
        <v>800</v>
      </c>
      <c r="J201" s="20">
        <v>1500</v>
      </c>
      <c r="K201" s="36">
        <f t="shared" si="29"/>
        <v>700</v>
      </c>
      <c r="L201" s="32" t="s">
        <v>459</v>
      </c>
      <c r="M201" s="141" t="s">
        <v>69</v>
      </c>
      <c r="N201" s="142" t="s">
        <v>70</v>
      </c>
      <c r="O201" s="155">
        <v>100</v>
      </c>
      <c r="P201" s="155">
        <v>700</v>
      </c>
      <c r="Q201" s="158">
        <f t="shared" si="30"/>
        <v>600</v>
      </c>
      <c r="R201" s="73">
        <f>K201-Q201</f>
        <v>100</v>
      </c>
      <c r="S201" s="64" t="s">
        <v>454</v>
      </c>
      <c r="T201" s="61">
        <f t="shared" si="23"/>
        <v>545.45454545454538</v>
      </c>
    </row>
    <row r="202" spans="1:20" ht="60" hidden="1" outlineLevel="2" x14ac:dyDescent="0.25">
      <c r="A202" s="213"/>
      <c r="B202" s="210"/>
      <c r="C202" s="17"/>
      <c r="D202" s="7" t="s">
        <v>430</v>
      </c>
      <c r="E202" s="7" t="s">
        <v>460</v>
      </c>
      <c r="F202" s="205"/>
      <c r="G202" s="4" t="s">
        <v>55</v>
      </c>
      <c r="H202" s="23" t="s">
        <v>56</v>
      </c>
      <c r="I202" s="20">
        <v>500</v>
      </c>
      <c r="J202" s="20">
        <v>1500</v>
      </c>
      <c r="K202" s="36">
        <f t="shared" si="29"/>
        <v>1000</v>
      </c>
      <c r="L202" s="32" t="s">
        <v>461</v>
      </c>
      <c r="M202" s="141" t="s">
        <v>55</v>
      </c>
      <c r="N202" s="142" t="s">
        <v>56</v>
      </c>
      <c r="O202" s="155"/>
      <c r="P202" s="155">
        <v>874</v>
      </c>
      <c r="Q202" s="158">
        <f t="shared" si="30"/>
        <v>874</v>
      </c>
      <c r="R202" s="73">
        <f>K202-Q202</f>
        <v>126</v>
      </c>
      <c r="S202" s="64" t="s">
        <v>454</v>
      </c>
      <c r="T202" s="61">
        <f t="shared" si="23"/>
        <v>794.5454545454545</v>
      </c>
    </row>
    <row r="203" spans="1:20" ht="60" hidden="1" outlineLevel="2" x14ac:dyDescent="0.25">
      <c r="A203" s="213"/>
      <c r="B203" s="210"/>
      <c r="C203" s="17"/>
      <c r="D203" s="7" t="s">
        <v>431</v>
      </c>
      <c r="E203" s="7" t="s">
        <v>462</v>
      </c>
      <c r="F203" s="205"/>
      <c r="G203" s="4">
        <v>420</v>
      </c>
      <c r="H203" s="23" t="s">
        <v>222</v>
      </c>
      <c r="I203" s="20">
        <v>250</v>
      </c>
      <c r="J203" s="20">
        <v>1250</v>
      </c>
      <c r="K203" s="36">
        <f t="shared" si="29"/>
        <v>1000</v>
      </c>
      <c r="L203" s="32" t="s">
        <v>463</v>
      </c>
      <c r="M203" s="141" t="s">
        <v>221</v>
      </c>
      <c r="N203" s="142" t="s">
        <v>222</v>
      </c>
      <c r="O203" s="155">
        <v>150</v>
      </c>
      <c r="P203" s="155">
        <v>1000</v>
      </c>
      <c r="Q203" s="158">
        <f t="shared" si="30"/>
        <v>850</v>
      </c>
      <c r="R203" s="73">
        <f>K203-Q203</f>
        <v>150</v>
      </c>
      <c r="S203" s="64" t="s">
        <v>464</v>
      </c>
      <c r="T203" s="61">
        <f t="shared" si="23"/>
        <v>772.72727272727263</v>
      </c>
    </row>
    <row r="204" spans="1:20" ht="45" hidden="1" outlineLevel="2" x14ac:dyDescent="0.25">
      <c r="A204" s="213"/>
      <c r="B204" s="210"/>
      <c r="C204" s="17"/>
      <c r="D204" s="7" t="s">
        <v>432</v>
      </c>
      <c r="E204" s="28">
        <v>45607</v>
      </c>
      <c r="F204" s="205"/>
      <c r="G204" s="4">
        <v>420</v>
      </c>
      <c r="H204" s="23" t="s">
        <v>150</v>
      </c>
      <c r="I204" s="20"/>
      <c r="J204" s="20">
        <v>100</v>
      </c>
      <c r="K204" s="36">
        <f t="shared" si="29"/>
        <v>100</v>
      </c>
      <c r="L204" s="32" t="s">
        <v>465</v>
      </c>
      <c r="M204" s="141" t="s">
        <v>149</v>
      </c>
      <c r="N204" s="142" t="s">
        <v>150</v>
      </c>
      <c r="O204" s="155"/>
      <c r="P204" s="155">
        <v>100</v>
      </c>
      <c r="Q204" s="144">
        <f t="shared" si="30"/>
        <v>100</v>
      </c>
      <c r="R204" s="65"/>
      <c r="S204" s="59"/>
      <c r="T204" s="61">
        <f t="shared" si="23"/>
        <v>90.909090909090907</v>
      </c>
    </row>
    <row r="205" spans="1:20" ht="30" hidden="1" outlineLevel="2" x14ac:dyDescent="0.25">
      <c r="A205" s="213"/>
      <c r="B205" s="210"/>
      <c r="C205" s="17"/>
      <c r="D205" s="7" t="s">
        <v>433</v>
      </c>
      <c r="E205" s="7" t="s">
        <v>466</v>
      </c>
      <c r="F205" s="205"/>
      <c r="G205" s="4">
        <v>420</v>
      </c>
      <c r="H205" s="23" t="s">
        <v>66</v>
      </c>
      <c r="I205" s="20"/>
      <c r="J205" s="20">
        <v>450</v>
      </c>
      <c r="K205" s="36">
        <f t="shared" si="29"/>
        <v>450</v>
      </c>
      <c r="L205" s="32" t="s">
        <v>468</v>
      </c>
      <c r="M205" s="141" t="s">
        <v>65</v>
      </c>
      <c r="N205" s="142" t="s">
        <v>66</v>
      </c>
      <c r="O205" s="155"/>
      <c r="P205" s="155">
        <v>150</v>
      </c>
      <c r="Q205" s="158">
        <f t="shared" si="30"/>
        <v>150</v>
      </c>
      <c r="R205" s="73">
        <f>K205-Q205</f>
        <v>300</v>
      </c>
      <c r="S205" s="64" t="s">
        <v>454</v>
      </c>
      <c r="T205" s="61">
        <f t="shared" si="23"/>
        <v>136.36363636363635</v>
      </c>
    </row>
    <row r="206" spans="1:20" ht="45" hidden="1" outlineLevel="2" x14ac:dyDescent="0.25">
      <c r="A206" s="213"/>
      <c r="B206" s="210"/>
      <c r="C206" s="17"/>
      <c r="D206" s="7" t="s">
        <v>434</v>
      </c>
      <c r="E206" s="7" t="s">
        <v>452</v>
      </c>
      <c r="F206" s="205"/>
      <c r="G206" s="4">
        <v>420</v>
      </c>
      <c r="H206" s="106" t="s">
        <v>223</v>
      </c>
      <c r="I206" s="20"/>
      <c r="J206" s="20">
        <v>520</v>
      </c>
      <c r="K206" s="36">
        <f t="shared" si="29"/>
        <v>520</v>
      </c>
      <c r="L206" s="32" t="s">
        <v>467</v>
      </c>
      <c r="M206" s="141"/>
      <c r="N206" s="142"/>
      <c r="O206" s="155"/>
      <c r="P206" s="155">
        <v>160</v>
      </c>
      <c r="Q206" s="158">
        <f t="shared" si="30"/>
        <v>160</v>
      </c>
      <c r="R206" s="229">
        <f>J206-Q206-Q207-Q208</f>
        <v>-30</v>
      </c>
      <c r="S206" s="232" t="s">
        <v>469</v>
      </c>
      <c r="T206" s="61">
        <f t="shared" si="23"/>
        <v>145.45454545454544</v>
      </c>
    </row>
    <row r="207" spans="1:20" hidden="1" outlineLevel="2" x14ac:dyDescent="0.25">
      <c r="A207" s="213"/>
      <c r="B207" s="210"/>
      <c r="C207" s="17"/>
      <c r="D207" s="7"/>
      <c r="E207" s="7"/>
      <c r="F207" s="205"/>
      <c r="G207" s="103" t="s">
        <v>224</v>
      </c>
      <c r="H207" s="104" t="s">
        <v>225</v>
      </c>
      <c r="I207" s="105"/>
      <c r="J207" s="105"/>
      <c r="K207" s="139">
        <f t="shared" si="29"/>
        <v>0</v>
      </c>
      <c r="L207" s="38"/>
      <c r="M207" s="141" t="s">
        <v>224</v>
      </c>
      <c r="N207" s="142" t="s">
        <v>225</v>
      </c>
      <c r="O207" s="155"/>
      <c r="P207" s="155">
        <v>310</v>
      </c>
      <c r="Q207" s="144">
        <f t="shared" si="30"/>
        <v>310</v>
      </c>
      <c r="R207" s="230"/>
      <c r="S207" s="233"/>
      <c r="T207" s="61">
        <f t="shared" si="23"/>
        <v>281.81818181818181</v>
      </c>
    </row>
    <row r="208" spans="1:20" hidden="1" outlineLevel="2" x14ac:dyDescent="0.25">
      <c r="A208" s="213"/>
      <c r="B208" s="210"/>
      <c r="C208" s="17"/>
      <c r="D208" s="7"/>
      <c r="E208" s="7"/>
      <c r="F208" s="205"/>
      <c r="G208" s="103" t="s">
        <v>129</v>
      </c>
      <c r="H208" s="104" t="s">
        <v>130</v>
      </c>
      <c r="I208" s="105"/>
      <c r="J208" s="105"/>
      <c r="K208" s="139">
        <f t="shared" si="29"/>
        <v>0</v>
      </c>
      <c r="L208" s="38"/>
      <c r="M208" s="141" t="s">
        <v>129</v>
      </c>
      <c r="N208" s="142" t="s">
        <v>130</v>
      </c>
      <c r="O208" s="155"/>
      <c r="P208" s="155">
        <v>80</v>
      </c>
      <c r="Q208" s="144">
        <f t="shared" si="30"/>
        <v>80</v>
      </c>
      <c r="R208" s="231"/>
      <c r="S208" s="234"/>
      <c r="T208" s="61">
        <f t="shared" si="23"/>
        <v>72.72727272727272</v>
      </c>
    </row>
    <row r="209" spans="1:22" s="2" customFormat="1" ht="30" hidden="1" outlineLevel="2" x14ac:dyDescent="0.25">
      <c r="A209" s="213"/>
      <c r="B209" s="210"/>
      <c r="C209" s="39"/>
      <c r="D209" s="7" t="s">
        <v>472</v>
      </c>
      <c r="E209" s="7" t="s">
        <v>452</v>
      </c>
      <c r="F209" s="205"/>
      <c r="G209" s="102">
        <v>420</v>
      </c>
      <c r="H209" s="106" t="s">
        <v>473</v>
      </c>
      <c r="I209" s="20">
        <v>150</v>
      </c>
      <c r="J209" s="20">
        <v>250</v>
      </c>
      <c r="K209" s="36">
        <f>J209-I209</f>
        <v>100</v>
      </c>
      <c r="L209" s="32" t="s">
        <v>474</v>
      </c>
      <c r="M209" s="141"/>
      <c r="N209" s="142"/>
      <c r="O209" s="155"/>
      <c r="P209" s="155"/>
      <c r="Q209" s="144"/>
      <c r="R209" s="226">
        <f>K209-Q210-Q211</f>
        <v>70</v>
      </c>
      <c r="S209" s="236" t="s">
        <v>475</v>
      </c>
      <c r="T209" s="61">
        <f t="shared" si="23"/>
        <v>0</v>
      </c>
      <c r="U209" s="57"/>
      <c r="V209" s="57"/>
    </row>
    <row r="210" spans="1:22" ht="30" hidden="1" outlineLevel="2" x14ac:dyDescent="0.25">
      <c r="A210" s="213"/>
      <c r="B210" s="210"/>
      <c r="C210" s="17"/>
      <c r="D210" s="7"/>
      <c r="E210" s="7"/>
      <c r="F210" s="205"/>
      <c r="G210" s="103" t="s">
        <v>125</v>
      </c>
      <c r="H210" s="104" t="s">
        <v>126</v>
      </c>
      <c r="I210" s="105"/>
      <c r="J210" s="105"/>
      <c r="K210" s="139">
        <f t="shared" si="29"/>
        <v>0</v>
      </c>
      <c r="L210" s="38"/>
      <c r="M210" s="141" t="s">
        <v>125</v>
      </c>
      <c r="N210" s="142" t="s">
        <v>126</v>
      </c>
      <c r="O210" s="155">
        <v>60</v>
      </c>
      <c r="P210" s="155">
        <v>80</v>
      </c>
      <c r="Q210" s="158">
        <f t="shared" si="30"/>
        <v>20</v>
      </c>
      <c r="R210" s="235"/>
      <c r="S210" s="237"/>
      <c r="T210" s="61">
        <f t="shared" si="23"/>
        <v>18.18181818181818</v>
      </c>
    </row>
    <row r="211" spans="1:22" hidden="1" outlineLevel="2" x14ac:dyDescent="0.25">
      <c r="A211" s="213"/>
      <c r="B211" s="210"/>
      <c r="C211" s="17"/>
      <c r="D211" s="7"/>
      <c r="E211" s="7"/>
      <c r="F211" s="205"/>
      <c r="G211" s="103" t="s">
        <v>151</v>
      </c>
      <c r="H211" s="104" t="s">
        <v>152</v>
      </c>
      <c r="I211" s="105"/>
      <c r="J211" s="105"/>
      <c r="K211" s="139">
        <f t="shared" si="29"/>
        <v>0</v>
      </c>
      <c r="L211" s="38"/>
      <c r="M211" s="141" t="s">
        <v>151</v>
      </c>
      <c r="N211" s="142" t="s">
        <v>152</v>
      </c>
      <c r="O211" s="155">
        <v>120</v>
      </c>
      <c r="P211" s="155">
        <v>130</v>
      </c>
      <c r="Q211" s="144">
        <f t="shared" si="30"/>
        <v>10</v>
      </c>
      <c r="R211" s="227"/>
      <c r="S211" s="238"/>
      <c r="T211" s="61">
        <f t="shared" si="23"/>
        <v>9.0909090909090899</v>
      </c>
    </row>
    <row r="212" spans="1:22" hidden="1" outlineLevel="2" x14ac:dyDescent="0.25">
      <c r="A212" s="213"/>
      <c r="B212" s="210"/>
      <c r="C212" s="17"/>
      <c r="D212" s="7"/>
      <c r="E212" s="7"/>
      <c r="F212" s="205"/>
      <c r="G212" s="7" t="s">
        <v>59</v>
      </c>
      <c r="H212" s="8" t="s">
        <v>60</v>
      </c>
      <c r="I212" s="35"/>
      <c r="J212" s="35"/>
      <c r="K212" s="140">
        <f t="shared" si="25"/>
        <v>0</v>
      </c>
      <c r="L212" s="36"/>
      <c r="M212" s="141" t="s">
        <v>59</v>
      </c>
      <c r="N212" s="142" t="s">
        <v>60</v>
      </c>
      <c r="O212" s="155"/>
      <c r="P212" s="155">
        <v>90</v>
      </c>
      <c r="Q212" s="144">
        <f t="shared" si="22"/>
        <v>90</v>
      </c>
      <c r="R212" s="65"/>
      <c r="S212" s="59"/>
      <c r="T212" s="61">
        <f t="shared" si="23"/>
        <v>81.818181818181813</v>
      </c>
    </row>
    <row r="213" spans="1:22" hidden="1" outlineLevel="2" x14ac:dyDescent="0.25">
      <c r="A213" s="213"/>
      <c r="B213" s="210"/>
      <c r="C213" s="17"/>
      <c r="D213" s="7"/>
      <c r="E213" s="7"/>
      <c r="F213" s="205"/>
      <c r="G213" s="7" t="s">
        <v>61</v>
      </c>
      <c r="H213" s="8" t="s">
        <v>62</v>
      </c>
      <c r="I213" s="35"/>
      <c r="J213" s="35"/>
      <c r="K213" s="140">
        <f t="shared" si="25"/>
        <v>0</v>
      </c>
      <c r="L213" s="36"/>
      <c r="M213" s="141" t="s">
        <v>61</v>
      </c>
      <c r="N213" s="142" t="s">
        <v>62</v>
      </c>
      <c r="O213" s="155"/>
      <c r="P213" s="155">
        <v>300</v>
      </c>
      <c r="Q213" s="144">
        <f t="shared" si="22"/>
        <v>300</v>
      </c>
      <c r="R213" s="65"/>
      <c r="S213" s="59"/>
      <c r="T213" s="61">
        <f t="shared" si="23"/>
        <v>272.72727272727269</v>
      </c>
    </row>
    <row r="214" spans="1:22" hidden="1" outlineLevel="2" x14ac:dyDescent="0.25">
      <c r="A214" s="213"/>
      <c r="B214" s="210"/>
      <c r="C214" s="17"/>
      <c r="D214" s="7"/>
      <c r="E214" s="7"/>
      <c r="F214" s="205"/>
      <c r="G214" s="7" t="s">
        <v>209</v>
      </c>
      <c r="H214" s="8" t="s">
        <v>210</v>
      </c>
      <c r="I214" s="35"/>
      <c r="J214" s="35"/>
      <c r="K214" s="140">
        <f t="shared" si="25"/>
        <v>0</v>
      </c>
      <c r="L214" s="36"/>
      <c r="M214" s="141" t="s">
        <v>209</v>
      </c>
      <c r="N214" s="142" t="s">
        <v>210</v>
      </c>
      <c r="O214" s="155"/>
      <c r="P214" s="155">
        <v>250</v>
      </c>
      <c r="Q214" s="144">
        <f t="shared" si="22"/>
        <v>250</v>
      </c>
      <c r="R214" s="65"/>
      <c r="S214" s="59"/>
      <c r="T214" s="61">
        <f t="shared" si="23"/>
        <v>227.27272727272725</v>
      </c>
    </row>
    <row r="215" spans="1:22" hidden="1" outlineLevel="2" x14ac:dyDescent="0.25">
      <c r="A215" s="213"/>
      <c r="B215" s="210"/>
      <c r="C215" s="17"/>
      <c r="D215" s="7"/>
      <c r="E215" s="7"/>
      <c r="F215" s="205"/>
      <c r="G215" s="7" t="s">
        <v>211</v>
      </c>
      <c r="H215" s="8" t="s">
        <v>212</v>
      </c>
      <c r="I215" s="35"/>
      <c r="J215" s="35"/>
      <c r="K215" s="140">
        <f t="shared" si="25"/>
        <v>0</v>
      </c>
      <c r="L215" s="36"/>
      <c r="M215" s="141" t="s">
        <v>211</v>
      </c>
      <c r="N215" s="142" t="s">
        <v>212</v>
      </c>
      <c r="O215" s="155">
        <v>80</v>
      </c>
      <c r="P215" s="155">
        <v>120</v>
      </c>
      <c r="Q215" s="144">
        <f t="shared" si="22"/>
        <v>40</v>
      </c>
      <c r="R215" s="65"/>
      <c r="S215" s="59"/>
      <c r="T215" s="61">
        <f t="shared" si="23"/>
        <v>36.36363636363636</v>
      </c>
    </row>
    <row r="216" spans="1:22" ht="45" hidden="1" outlineLevel="2" x14ac:dyDescent="0.25">
      <c r="A216" s="213"/>
      <c r="B216" s="210"/>
      <c r="C216" s="17"/>
      <c r="D216" s="7"/>
      <c r="E216" s="7"/>
      <c r="F216" s="205"/>
      <c r="G216" s="7" t="s">
        <v>117</v>
      </c>
      <c r="H216" s="8" t="s">
        <v>118</v>
      </c>
      <c r="I216" s="35"/>
      <c r="J216" s="35"/>
      <c r="K216" s="140">
        <f t="shared" si="25"/>
        <v>0</v>
      </c>
      <c r="L216" s="36"/>
      <c r="M216" s="141" t="s">
        <v>117</v>
      </c>
      <c r="N216" s="142" t="s">
        <v>118</v>
      </c>
      <c r="O216" s="155"/>
      <c r="P216" s="155">
        <v>0</v>
      </c>
      <c r="Q216" s="144">
        <f t="shared" si="22"/>
        <v>0</v>
      </c>
      <c r="R216" s="65"/>
      <c r="S216" s="59"/>
      <c r="T216" s="61">
        <f t="shared" si="23"/>
        <v>0</v>
      </c>
    </row>
    <row r="217" spans="1:22" ht="30" hidden="1" outlineLevel="2" x14ac:dyDescent="0.25">
      <c r="A217" s="213"/>
      <c r="B217" s="210"/>
      <c r="C217" s="17"/>
      <c r="D217" s="7"/>
      <c r="E217" s="7"/>
      <c r="F217" s="205"/>
      <c r="G217" s="7" t="s">
        <v>213</v>
      </c>
      <c r="H217" s="8" t="s">
        <v>214</v>
      </c>
      <c r="I217" s="35"/>
      <c r="J217" s="35"/>
      <c r="K217" s="140">
        <f t="shared" si="25"/>
        <v>0</v>
      </c>
      <c r="L217" s="36"/>
      <c r="M217" s="141" t="s">
        <v>213</v>
      </c>
      <c r="N217" s="142" t="s">
        <v>214</v>
      </c>
      <c r="O217" s="155">
        <v>0</v>
      </c>
      <c r="P217" s="155">
        <v>0</v>
      </c>
      <c r="Q217" s="144">
        <f t="shared" si="22"/>
        <v>0</v>
      </c>
      <c r="R217" s="65"/>
      <c r="S217" s="59"/>
      <c r="T217" s="61">
        <f t="shared" si="23"/>
        <v>0</v>
      </c>
    </row>
    <row r="218" spans="1:22" ht="30" outlineLevel="1" collapsed="1" x14ac:dyDescent="0.25">
      <c r="A218" s="97">
        <v>8217</v>
      </c>
      <c r="B218" s="11" t="s">
        <v>204</v>
      </c>
      <c r="C218" s="12" t="s">
        <v>447</v>
      </c>
      <c r="D218" s="12"/>
      <c r="E218" s="12"/>
      <c r="F218" s="12"/>
      <c r="G218" s="12"/>
      <c r="H218" s="12" t="s">
        <v>418</v>
      </c>
      <c r="I218" s="13">
        <f>SUM(I187:I217)</f>
        <v>8150</v>
      </c>
      <c r="J218" s="13">
        <f>SUM(J187:J217)</f>
        <v>26570</v>
      </c>
      <c r="K218" s="13">
        <f>SUM(K187:K217)</f>
        <v>18420</v>
      </c>
      <c r="L218" s="40"/>
      <c r="M218" s="149"/>
      <c r="N218" s="149" t="s">
        <v>418</v>
      </c>
      <c r="O218" s="150">
        <f>SUM(O187:O217)</f>
        <v>15510</v>
      </c>
      <c r="P218" s="150">
        <f>SUM(P187:P217)</f>
        <v>26015</v>
      </c>
      <c r="Q218" s="150">
        <f>SUM(Q187:Q217)</f>
        <v>10505</v>
      </c>
      <c r="R218" s="60">
        <f>K218-Q218</f>
        <v>7915</v>
      </c>
      <c r="S218" s="64" t="s">
        <v>1579</v>
      </c>
      <c r="T218" s="61">
        <f>Q218/1.1</f>
        <v>9550</v>
      </c>
      <c r="U218" s="62">
        <f>T218-K218</f>
        <v>-8870</v>
      </c>
      <c r="V218" s="63" t="s">
        <v>565</v>
      </c>
    </row>
    <row r="219" spans="1:22" ht="90" hidden="1" outlineLevel="2" x14ac:dyDescent="0.25">
      <c r="A219" s="244" t="s">
        <v>228</v>
      </c>
      <c r="B219" s="204" t="s">
        <v>229</v>
      </c>
      <c r="C219" s="204" t="s">
        <v>840</v>
      </c>
      <c r="D219" s="7" t="s">
        <v>426</v>
      </c>
      <c r="E219" s="7" t="s">
        <v>841</v>
      </c>
      <c r="F219" s="204" t="s">
        <v>3</v>
      </c>
      <c r="G219" s="4">
        <v>4010</v>
      </c>
      <c r="H219" s="8" t="s">
        <v>231</v>
      </c>
      <c r="I219" s="24"/>
      <c r="J219" s="24">
        <v>3000</v>
      </c>
      <c r="K219" s="24">
        <f>J219-I219</f>
        <v>3000</v>
      </c>
      <c r="L219" s="10" t="s">
        <v>857</v>
      </c>
      <c r="M219" s="164" t="s">
        <v>57</v>
      </c>
      <c r="N219" s="142" t="s">
        <v>58</v>
      </c>
      <c r="O219" s="155"/>
      <c r="P219" s="156">
        <v>800</v>
      </c>
      <c r="Q219" s="144">
        <f t="shared" si="22"/>
        <v>800</v>
      </c>
      <c r="R219" s="65"/>
      <c r="S219" s="59"/>
    </row>
    <row r="220" spans="1:22" ht="75" hidden="1" outlineLevel="2" x14ac:dyDescent="0.25">
      <c r="A220" s="245"/>
      <c r="B220" s="205"/>
      <c r="C220" s="205"/>
      <c r="D220" s="7" t="s">
        <v>427</v>
      </c>
      <c r="E220" s="7"/>
      <c r="F220" s="205"/>
      <c r="G220" s="204">
        <v>420</v>
      </c>
      <c r="H220" s="8" t="s">
        <v>5</v>
      </c>
      <c r="I220" s="24">
        <v>100</v>
      </c>
      <c r="J220" s="24">
        <v>450</v>
      </c>
      <c r="K220" s="24">
        <f t="shared" ref="K220:K238" si="31">J220-I220</f>
        <v>350</v>
      </c>
      <c r="L220" s="10" t="s">
        <v>858</v>
      </c>
      <c r="M220" s="164" t="s">
        <v>230</v>
      </c>
      <c r="N220" s="142" t="s">
        <v>231</v>
      </c>
      <c r="O220" s="156">
        <v>0</v>
      </c>
      <c r="P220" s="156">
        <v>3000</v>
      </c>
      <c r="Q220" s="144">
        <f t="shared" si="22"/>
        <v>3000</v>
      </c>
      <c r="R220" s="65"/>
      <c r="S220" s="59"/>
    </row>
    <row r="221" spans="1:22" ht="45" hidden="1" outlineLevel="2" x14ac:dyDescent="0.25">
      <c r="A221" s="245"/>
      <c r="B221" s="205"/>
      <c r="C221" s="205"/>
      <c r="D221" s="7" t="s">
        <v>428</v>
      </c>
      <c r="E221" s="7" t="s">
        <v>842</v>
      </c>
      <c r="F221" s="205"/>
      <c r="G221" s="205"/>
      <c r="H221" s="8" t="s">
        <v>850</v>
      </c>
      <c r="I221" s="24"/>
      <c r="J221" s="100">
        <v>276</v>
      </c>
      <c r="K221" s="24">
        <f t="shared" si="31"/>
        <v>276</v>
      </c>
      <c r="L221" s="10" t="s">
        <v>859</v>
      </c>
      <c r="M221" s="164" t="s">
        <v>55</v>
      </c>
      <c r="N221" s="142" t="s">
        <v>56</v>
      </c>
      <c r="O221" s="155"/>
      <c r="P221" s="156">
        <v>1500</v>
      </c>
      <c r="Q221" s="144">
        <f t="shared" si="22"/>
        <v>1500</v>
      </c>
      <c r="R221" s="65"/>
      <c r="S221" s="89" t="s">
        <v>1602</v>
      </c>
    </row>
    <row r="222" spans="1:22" hidden="1" outlineLevel="2" x14ac:dyDescent="0.25">
      <c r="A222" s="245"/>
      <c r="B222" s="205"/>
      <c r="C222" s="205"/>
      <c r="D222" s="7" t="s">
        <v>429</v>
      </c>
      <c r="E222" s="7" t="s">
        <v>843</v>
      </c>
      <c r="F222" s="205"/>
      <c r="G222" s="205"/>
      <c r="H222" s="8" t="s">
        <v>851</v>
      </c>
      <c r="I222" s="24"/>
      <c r="J222" s="24">
        <v>150</v>
      </c>
      <c r="K222" s="24">
        <f t="shared" si="31"/>
        <v>150</v>
      </c>
      <c r="L222" s="10" t="s">
        <v>860</v>
      </c>
      <c r="M222" s="164" t="s">
        <v>115</v>
      </c>
      <c r="N222" s="142" t="s">
        <v>116</v>
      </c>
      <c r="O222" s="155"/>
      <c r="P222" s="156">
        <v>300</v>
      </c>
      <c r="Q222" s="144">
        <f t="shared" si="22"/>
        <v>300</v>
      </c>
      <c r="R222" s="65"/>
      <c r="S222" s="59"/>
    </row>
    <row r="223" spans="1:22" ht="30" hidden="1" outlineLevel="2" x14ac:dyDescent="0.25">
      <c r="A223" s="245"/>
      <c r="B223" s="205"/>
      <c r="C223" s="205"/>
      <c r="D223" s="7" t="s">
        <v>430</v>
      </c>
      <c r="E223" s="7" t="s">
        <v>844</v>
      </c>
      <c r="F223" s="205"/>
      <c r="G223" s="205"/>
      <c r="H223" s="8" t="s">
        <v>852</v>
      </c>
      <c r="I223" s="24">
        <v>100</v>
      </c>
      <c r="J223" s="24">
        <v>200</v>
      </c>
      <c r="K223" s="24">
        <f t="shared" si="31"/>
        <v>100</v>
      </c>
      <c r="L223" s="10" t="s">
        <v>861</v>
      </c>
      <c r="M223" s="164" t="s">
        <v>59</v>
      </c>
      <c r="N223" s="142" t="s">
        <v>60</v>
      </c>
      <c r="O223" s="155"/>
      <c r="P223" s="156">
        <v>300</v>
      </c>
      <c r="Q223" s="144">
        <f t="shared" si="22"/>
        <v>300</v>
      </c>
      <c r="R223" s="65"/>
      <c r="S223" s="59"/>
    </row>
    <row r="224" spans="1:22" hidden="1" outlineLevel="2" x14ac:dyDescent="0.25">
      <c r="A224" s="245"/>
      <c r="B224" s="205"/>
      <c r="C224" s="205"/>
      <c r="D224" s="7" t="s">
        <v>431</v>
      </c>
      <c r="E224" s="7" t="s">
        <v>845</v>
      </c>
      <c r="F224" s="205"/>
      <c r="G224" s="205"/>
      <c r="H224" s="8" t="s">
        <v>853</v>
      </c>
      <c r="I224" s="24">
        <v>50</v>
      </c>
      <c r="J224" s="24">
        <v>150</v>
      </c>
      <c r="K224" s="24">
        <f t="shared" si="31"/>
        <v>100</v>
      </c>
      <c r="L224" s="10" t="s">
        <v>860</v>
      </c>
      <c r="M224" s="164" t="s">
        <v>61</v>
      </c>
      <c r="N224" s="142" t="s">
        <v>62</v>
      </c>
      <c r="O224" s="155"/>
      <c r="P224" s="156">
        <v>500</v>
      </c>
      <c r="Q224" s="144">
        <f t="shared" si="22"/>
        <v>500</v>
      </c>
      <c r="R224" s="65"/>
      <c r="S224" s="59"/>
    </row>
    <row r="225" spans="1:23" ht="30" hidden="1" outlineLevel="2" x14ac:dyDescent="0.25">
      <c r="A225" s="245"/>
      <c r="B225" s="205"/>
      <c r="C225" s="205"/>
      <c r="D225" s="7" t="s">
        <v>432</v>
      </c>
      <c r="E225" s="7" t="s">
        <v>660</v>
      </c>
      <c r="F225" s="206"/>
      <c r="G225" s="206"/>
      <c r="H225" s="8" t="s">
        <v>854</v>
      </c>
      <c r="I225" s="24">
        <v>50</v>
      </c>
      <c r="J225" s="24">
        <v>150</v>
      </c>
      <c r="K225" s="24">
        <f t="shared" si="31"/>
        <v>100</v>
      </c>
      <c r="L225" s="10" t="s">
        <v>860</v>
      </c>
      <c r="M225" s="164" t="s">
        <v>65</v>
      </c>
      <c r="N225" s="142" t="s">
        <v>66</v>
      </c>
      <c r="O225" s="155"/>
      <c r="P225" s="156">
        <v>300</v>
      </c>
      <c r="Q225" s="144">
        <f t="shared" si="22"/>
        <v>300</v>
      </c>
      <c r="R225" s="65"/>
      <c r="S225" s="59"/>
    </row>
    <row r="226" spans="1:23" ht="90" hidden="1" outlineLevel="2" x14ac:dyDescent="0.25">
      <c r="A226" s="245"/>
      <c r="B226" s="205"/>
      <c r="C226" s="205"/>
      <c r="D226" s="7" t="s">
        <v>433</v>
      </c>
      <c r="E226" s="7" t="s">
        <v>585</v>
      </c>
      <c r="F226" s="7" t="s">
        <v>52</v>
      </c>
      <c r="G226" s="4">
        <v>4205</v>
      </c>
      <c r="H226" s="8" t="s">
        <v>56</v>
      </c>
      <c r="I226" s="24"/>
      <c r="J226" s="24">
        <v>1500</v>
      </c>
      <c r="K226" s="24">
        <f t="shared" si="31"/>
        <v>1500</v>
      </c>
      <c r="L226" s="10" t="s">
        <v>862</v>
      </c>
      <c r="M226" s="164" t="s">
        <v>149</v>
      </c>
      <c r="N226" s="142" t="s">
        <v>150</v>
      </c>
      <c r="O226" s="155"/>
      <c r="P226" s="156">
        <v>300</v>
      </c>
      <c r="Q226" s="144">
        <f t="shared" si="22"/>
        <v>300</v>
      </c>
      <c r="R226" s="65"/>
      <c r="S226" s="59"/>
    </row>
    <row r="227" spans="1:23" ht="90" hidden="1" outlineLevel="2" x14ac:dyDescent="0.25">
      <c r="A227" s="245"/>
      <c r="B227" s="205"/>
      <c r="C227" s="205"/>
      <c r="D227" s="7" t="s">
        <v>434</v>
      </c>
      <c r="E227" s="7" t="s">
        <v>588</v>
      </c>
      <c r="F227" s="7" t="s">
        <v>3</v>
      </c>
      <c r="G227" s="204">
        <v>420</v>
      </c>
      <c r="H227" s="8" t="s">
        <v>626</v>
      </c>
      <c r="I227" s="24"/>
      <c r="J227" s="24">
        <v>800</v>
      </c>
      <c r="K227" s="24">
        <f t="shared" si="31"/>
        <v>800</v>
      </c>
      <c r="L227" s="10" t="s">
        <v>862</v>
      </c>
      <c r="M227" s="164">
        <v>4109</v>
      </c>
      <c r="N227" s="142" t="s">
        <v>5</v>
      </c>
      <c r="O227" s="156">
        <v>100</v>
      </c>
      <c r="P227" s="156">
        <v>450</v>
      </c>
      <c r="Q227" s="144">
        <f t="shared" si="22"/>
        <v>350</v>
      </c>
      <c r="R227" s="65"/>
      <c r="S227" s="216" t="s">
        <v>3</v>
      </c>
    </row>
    <row r="228" spans="1:23" ht="60" hidden="1" outlineLevel="2" x14ac:dyDescent="0.25">
      <c r="A228" s="245"/>
      <c r="B228" s="205"/>
      <c r="C228" s="205"/>
      <c r="D228" s="7" t="s">
        <v>472</v>
      </c>
      <c r="E228" s="7" t="s">
        <v>846</v>
      </c>
      <c r="F228" s="205" t="s">
        <v>52</v>
      </c>
      <c r="G228" s="205"/>
      <c r="H228" s="8" t="s">
        <v>116</v>
      </c>
      <c r="I228" s="24"/>
      <c r="J228" s="24">
        <v>300</v>
      </c>
      <c r="K228" s="24">
        <f t="shared" si="31"/>
        <v>300</v>
      </c>
      <c r="L228" s="10" t="s">
        <v>863</v>
      </c>
      <c r="M228" s="164">
        <v>4124</v>
      </c>
      <c r="N228" s="142" t="s">
        <v>1577</v>
      </c>
      <c r="O228" s="156"/>
      <c r="P228" s="156">
        <v>400</v>
      </c>
      <c r="Q228" s="144">
        <f t="shared" si="22"/>
        <v>400</v>
      </c>
      <c r="R228" s="65"/>
      <c r="S228" s="217"/>
    </row>
    <row r="229" spans="1:23" ht="45" hidden="1" outlineLevel="2" x14ac:dyDescent="0.25">
      <c r="A229" s="245"/>
      <c r="B229" s="205"/>
      <c r="C229" s="205"/>
      <c r="D229" s="7" t="s">
        <v>476</v>
      </c>
      <c r="E229" s="7" t="s">
        <v>660</v>
      </c>
      <c r="F229" s="205"/>
      <c r="G229" s="205"/>
      <c r="H229" s="8" t="s">
        <v>60</v>
      </c>
      <c r="I229" s="24"/>
      <c r="J229" s="24">
        <v>300</v>
      </c>
      <c r="K229" s="24">
        <f t="shared" si="31"/>
        <v>300</v>
      </c>
      <c r="L229" s="10" t="s">
        <v>864</v>
      </c>
      <c r="M229" s="164">
        <v>4125</v>
      </c>
      <c r="N229" s="142" t="s">
        <v>851</v>
      </c>
      <c r="O229" s="156">
        <v>50</v>
      </c>
      <c r="P229" s="156">
        <v>200</v>
      </c>
      <c r="Q229" s="144">
        <f t="shared" si="22"/>
        <v>150</v>
      </c>
      <c r="R229" s="65"/>
      <c r="S229" s="217"/>
    </row>
    <row r="230" spans="1:23" ht="45" hidden="1" outlineLevel="2" x14ac:dyDescent="0.25">
      <c r="A230" s="245"/>
      <c r="B230" s="205"/>
      <c r="C230" s="205"/>
      <c r="D230" s="7" t="s">
        <v>480</v>
      </c>
      <c r="E230" s="7" t="s">
        <v>847</v>
      </c>
      <c r="F230" s="205"/>
      <c r="G230" s="205"/>
      <c r="H230" s="8" t="s">
        <v>62</v>
      </c>
      <c r="I230" s="24"/>
      <c r="J230" s="24">
        <v>500</v>
      </c>
      <c r="K230" s="24">
        <f t="shared" si="31"/>
        <v>500</v>
      </c>
      <c r="L230" s="10" t="s">
        <v>864</v>
      </c>
      <c r="M230" s="164">
        <v>4141</v>
      </c>
      <c r="N230" s="142" t="s">
        <v>393</v>
      </c>
      <c r="O230" s="156">
        <v>100</v>
      </c>
      <c r="P230" s="156">
        <v>200</v>
      </c>
      <c r="Q230" s="144">
        <f t="shared" si="22"/>
        <v>100</v>
      </c>
      <c r="R230" s="65"/>
      <c r="S230" s="217"/>
    </row>
    <row r="231" spans="1:23" ht="45" hidden="1" outlineLevel="2" x14ac:dyDescent="0.25">
      <c r="A231" s="245"/>
      <c r="B231" s="205"/>
      <c r="C231" s="205"/>
      <c r="D231" s="7" t="s">
        <v>548</v>
      </c>
      <c r="E231" s="7" t="s">
        <v>848</v>
      </c>
      <c r="F231" s="205"/>
      <c r="G231" s="205"/>
      <c r="H231" s="8" t="s">
        <v>142</v>
      </c>
      <c r="I231" s="24"/>
      <c r="J231" s="24">
        <v>200</v>
      </c>
      <c r="K231" s="24">
        <f t="shared" si="31"/>
        <v>200</v>
      </c>
      <c r="L231" s="10" t="s">
        <v>865</v>
      </c>
      <c r="M231" s="164">
        <v>4153</v>
      </c>
      <c r="N231" s="142" t="s">
        <v>853</v>
      </c>
      <c r="O231" s="156">
        <v>50</v>
      </c>
      <c r="P231" s="156">
        <v>150</v>
      </c>
      <c r="Q231" s="144">
        <f t="shared" si="22"/>
        <v>100</v>
      </c>
      <c r="R231" s="65"/>
      <c r="S231" s="217"/>
    </row>
    <row r="232" spans="1:23" ht="45" hidden="1" outlineLevel="2" x14ac:dyDescent="0.25">
      <c r="A232" s="245"/>
      <c r="B232" s="205"/>
      <c r="C232" s="205"/>
      <c r="D232" s="7" t="s">
        <v>502</v>
      </c>
      <c r="E232" s="7" t="s">
        <v>849</v>
      </c>
      <c r="F232" s="205"/>
      <c r="G232" s="205"/>
      <c r="H232" s="8" t="s">
        <v>66</v>
      </c>
      <c r="I232" s="24"/>
      <c r="J232" s="24">
        <v>300</v>
      </c>
      <c r="K232" s="24">
        <f t="shared" si="31"/>
        <v>300</v>
      </c>
      <c r="L232" s="10" t="s">
        <v>864</v>
      </c>
      <c r="M232" s="164">
        <v>4154</v>
      </c>
      <c r="N232" s="142" t="s">
        <v>854</v>
      </c>
      <c r="O232" s="156">
        <v>50</v>
      </c>
      <c r="P232" s="156">
        <v>150</v>
      </c>
      <c r="Q232" s="144">
        <f t="shared" si="22"/>
        <v>100</v>
      </c>
      <c r="R232" s="65"/>
      <c r="S232" s="218"/>
    </row>
    <row r="233" spans="1:23" ht="30" hidden="1" outlineLevel="2" x14ac:dyDescent="0.25">
      <c r="A233" s="245"/>
      <c r="B233" s="205"/>
      <c r="C233" s="205"/>
      <c r="D233" s="7" t="s">
        <v>504</v>
      </c>
      <c r="E233" s="7"/>
      <c r="F233" s="205"/>
      <c r="G233" s="205"/>
      <c r="H233" s="8" t="s">
        <v>855</v>
      </c>
      <c r="I233" s="24">
        <v>50</v>
      </c>
      <c r="J233" s="24">
        <v>260</v>
      </c>
      <c r="K233" s="24">
        <f t="shared" si="31"/>
        <v>210</v>
      </c>
      <c r="L233" s="10" t="s">
        <v>866</v>
      </c>
      <c r="M233" s="164">
        <v>4230</v>
      </c>
      <c r="N233" s="142" t="s">
        <v>282</v>
      </c>
      <c r="O233" s="156">
        <v>50</v>
      </c>
      <c r="P233" s="156">
        <v>350</v>
      </c>
      <c r="Q233" s="144">
        <f t="shared" si="22"/>
        <v>300</v>
      </c>
      <c r="R233" s="65"/>
      <c r="S233" s="92"/>
    </row>
    <row r="234" spans="1:23" ht="30" hidden="1" outlineLevel="2" x14ac:dyDescent="0.25">
      <c r="A234" s="245"/>
      <c r="B234" s="205"/>
      <c r="C234" s="205"/>
      <c r="D234" s="7" t="s">
        <v>508</v>
      </c>
      <c r="E234" s="7" t="s">
        <v>601</v>
      </c>
      <c r="F234" s="205"/>
      <c r="G234" s="205"/>
      <c r="H234" s="8" t="s">
        <v>150</v>
      </c>
      <c r="I234" s="24"/>
      <c r="J234" s="24">
        <v>300</v>
      </c>
      <c r="K234" s="24">
        <f t="shared" si="31"/>
        <v>300</v>
      </c>
      <c r="L234" s="10" t="s">
        <v>867</v>
      </c>
      <c r="M234" s="164">
        <v>4232</v>
      </c>
      <c r="N234" s="142" t="s">
        <v>142</v>
      </c>
      <c r="O234" s="156"/>
      <c r="P234" s="156">
        <v>200</v>
      </c>
      <c r="Q234" s="144">
        <f t="shared" si="22"/>
        <v>200</v>
      </c>
      <c r="R234" s="65"/>
      <c r="S234" s="59"/>
    </row>
    <row r="235" spans="1:23" ht="30" hidden="1" outlineLevel="2" x14ac:dyDescent="0.25">
      <c r="A235" s="245"/>
      <c r="B235" s="205"/>
      <c r="C235" s="205"/>
      <c r="D235" s="7" t="s">
        <v>551</v>
      </c>
      <c r="E235" s="7"/>
      <c r="F235" s="205"/>
      <c r="G235" s="205"/>
      <c r="H235" s="8" t="s">
        <v>856</v>
      </c>
      <c r="I235" s="24">
        <v>60</v>
      </c>
      <c r="J235" s="24">
        <v>300</v>
      </c>
      <c r="K235" s="24">
        <f t="shared" si="31"/>
        <v>240</v>
      </c>
      <c r="L235" s="10" t="s">
        <v>868</v>
      </c>
      <c r="M235" s="164">
        <v>42582</v>
      </c>
      <c r="N235" s="142" t="s">
        <v>855</v>
      </c>
      <c r="O235" s="156">
        <v>50</v>
      </c>
      <c r="P235" s="156">
        <v>360</v>
      </c>
      <c r="Q235" s="144">
        <f t="shared" si="22"/>
        <v>310</v>
      </c>
      <c r="R235" s="65"/>
      <c r="S235" s="59"/>
    </row>
    <row r="236" spans="1:23" hidden="1" outlineLevel="2" x14ac:dyDescent="0.25">
      <c r="A236" s="245"/>
      <c r="B236" s="205"/>
      <c r="C236" s="205"/>
      <c r="D236" s="7"/>
      <c r="E236" s="7"/>
      <c r="F236" s="205"/>
      <c r="G236" s="205"/>
      <c r="H236" s="8"/>
      <c r="I236" s="24"/>
      <c r="J236" s="24"/>
      <c r="K236" s="24"/>
      <c r="L236" s="10"/>
      <c r="M236" s="164">
        <v>4291</v>
      </c>
      <c r="N236" s="142" t="s">
        <v>152</v>
      </c>
      <c r="O236" s="156">
        <v>60</v>
      </c>
      <c r="P236" s="156">
        <v>300</v>
      </c>
      <c r="Q236" s="144">
        <f t="shared" si="22"/>
        <v>240</v>
      </c>
      <c r="R236" s="65"/>
      <c r="S236" s="59"/>
    </row>
    <row r="237" spans="1:23" ht="60" hidden="1" outlineLevel="2" x14ac:dyDescent="0.25">
      <c r="A237" s="245"/>
      <c r="B237" s="205"/>
      <c r="C237" s="205"/>
      <c r="D237" s="7" t="s">
        <v>512</v>
      </c>
      <c r="E237" s="7"/>
      <c r="F237" s="205"/>
      <c r="G237" s="206"/>
      <c r="H237" s="8" t="s">
        <v>762</v>
      </c>
      <c r="I237" s="24"/>
      <c r="J237" s="24">
        <v>600</v>
      </c>
      <c r="K237" s="24">
        <f t="shared" si="31"/>
        <v>600</v>
      </c>
      <c r="L237" s="10" t="s">
        <v>864</v>
      </c>
      <c r="M237" s="164">
        <v>4450</v>
      </c>
      <c r="N237" s="142" t="s">
        <v>1578</v>
      </c>
      <c r="O237" s="156">
        <v>400</v>
      </c>
      <c r="P237" s="156">
        <v>1000</v>
      </c>
      <c r="Q237" s="144">
        <f t="shared" si="22"/>
        <v>600</v>
      </c>
      <c r="R237" s="65"/>
      <c r="S237" s="59"/>
    </row>
    <row r="238" spans="1:23" hidden="1" outlineLevel="2" x14ac:dyDescent="0.25">
      <c r="A238" s="246"/>
      <c r="B238" s="206"/>
      <c r="C238" s="206"/>
      <c r="D238" s="7" t="s">
        <v>514</v>
      </c>
      <c r="E238" s="7"/>
      <c r="F238" s="206"/>
      <c r="G238" s="7"/>
      <c r="H238" s="8" t="s">
        <v>282</v>
      </c>
      <c r="I238" s="24"/>
      <c r="J238" s="24">
        <v>0</v>
      </c>
      <c r="K238" s="24">
        <f t="shared" si="31"/>
        <v>0</v>
      </c>
      <c r="L238" s="10"/>
      <c r="M238" s="141"/>
      <c r="N238" s="142"/>
      <c r="O238" s="156"/>
      <c r="P238" s="156"/>
      <c r="Q238" s="144">
        <f t="shared" si="22"/>
        <v>0</v>
      </c>
      <c r="R238" s="65"/>
      <c r="S238" s="59"/>
      <c r="W238" s="93"/>
    </row>
    <row r="239" spans="1:23" ht="30" outlineLevel="1" collapsed="1" x14ac:dyDescent="0.25">
      <c r="A239" s="97">
        <v>8218</v>
      </c>
      <c r="B239" s="11" t="s">
        <v>229</v>
      </c>
      <c r="C239" s="12" t="s">
        <v>840</v>
      </c>
      <c r="D239" s="12"/>
      <c r="E239" s="12"/>
      <c r="F239" s="12"/>
      <c r="G239" s="12"/>
      <c r="H239" s="12" t="s">
        <v>418</v>
      </c>
      <c r="I239" s="13">
        <f>SUM(I219:I238)</f>
        <v>410</v>
      </c>
      <c r="J239" s="13">
        <f t="shared" ref="J239" si="32">SUM(J219:J238)</f>
        <v>9736</v>
      </c>
      <c r="K239" s="13">
        <f>SUM(K219:K238)</f>
        <v>9326</v>
      </c>
      <c r="L239" s="13"/>
      <c r="M239" s="149"/>
      <c r="N239" s="149" t="s">
        <v>418</v>
      </c>
      <c r="O239" s="150">
        <f t="shared" ref="O239:P239" si="33">SUM(O219:O238)</f>
        <v>910</v>
      </c>
      <c r="P239" s="150">
        <f t="shared" si="33"/>
        <v>10760</v>
      </c>
      <c r="Q239" s="150">
        <f>SUM(Q219:Q238)</f>
        <v>9850</v>
      </c>
      <c r="R239" s="60">
        <f>K239-Q239</f>
        <v>-524</v>
      </c>
      <c r="S239" s="64"/>
      <c r="T239" s="61">
        <f>Q239/1.1</f>
        <v>8954.545454545454</v>
      </c>
      <c r="U239" s="62">
        <f>T239-K239</f>
        <v>-371.45454545454595</v>
      </c>
      <c r="V239" s="63" t="s">
        <v>565</v>
      </c>
    </row>
    <row r="240" spans="1:23" ht="51.75" customHeight="1" outlineLevel="2" x14ac:dyDescent="0.25">
      <c r="A240" s="244" t="s">
        <v>233</v>
      </c>
      <c r="B240" s="204" t="s">
        <v>234</v>
      </c>
      <c r="C240" s="204" t="s">
        <v>775</v>
      </c>
      <c r="D240" s="7" t="s">
        <v>426</v>
      </c>
      <c r="E240" s="7" t="s">
        <v>776</v>
      </c>
      <c r="F240" s="204" t="s">
        <v>52</v>
      </c>
      <c r="G240" s="4">
        <v>4201</v>
      </c>
      <c r="H240" s="8" t="s">
        <v>236</v>
      </c>
      <c r="I240" s="24">
        <v>15000</v>
      </c>
      <c r="J240" s="24">
        <v>35400</v>
      </c>
      <c r="K240" s="24">
        <f>J240-I240</f>
        <v>20400</v>
      </c>
      <c r="L240" s="10" t="s">
        <v>819</v>
      </c>
      <c r="M240" s="141" t="s">
        <v>235</v>
      </c>
      <c r="N240" s="142" t="s">
        <v>236</v>
      </c>
      <c r="O240" s="155">
        <v>10000</v>
      </c>
      <c r="P240" s="155">
        <v>36000</v>
      </c>
      <c r="Q240" s="144">
        <f t="shared" ref="Q240:Q258" si="34">P240-O240</f>
        <v>26000</v>
      </c>
      <c r="R240" s="65"/>
      <c r="S240" s="59"/>
    </row>
    <row r="241" spans="1:19" ht="45" outlineLevel="2" x14ac:dyDescent="0.25">
      <c r="A241" s="245"/>
      <c r="B241" s="205"/>
      <c r="C241" s="205"/>
      <c r="D241" s="7" t="s">
        <v>427</v>
      </c>
      <c r="E241" s="7" t="s">
        <v>777</v>
      </c>
      <c r="F241" s="205"/>
      <c r="G241" s="4">
        <v>4202</v>
      </c>
      <c r="H241" s="8" t="s">
        <v>790</v>
      </c>
      <c r="I241" s="24"/>
      <c r="J241" s="24">
        <v>7200</v>
      </c>
      <c r="K241" s="24">
        <f t="shared" ref="K241:K259" si="35">J241-I241</f>
        <v>7200</v>
      </c>
      <c r="L241" s="10" t="s">
        <v>802</v>
      </c>
      <c r="M241" s="141" t="s">
        <v>237</v>
      </c>
      <c r="N241" s="142" t="s">
        <v>238</v>
      </c>
      <c r="O241" s="155"/>
      <c r="P241" s="155">
        <v>8000</v>
      </c>
      <c r="Q241" s="144">
        <f t="shared" si="34"/>
        <v>8000</v>
      </c>
      <c r="R241" s="65"/>
      <c r="S241" s="59"/>
    </row>
    <row r="242" spans="1:19" ht="45" outlineLevel="2" x14ac:dyDescent="0.25">
      <c r="A242" s="245"/>
      <c r="B242" s="205"/>
      <c r="C242" s="205"/>
      <c r="D242" s="7" t="s">
        <v>428</v>
      </c>
      <c r="E242" s="7" t="s">
        <v>778</v>
      </c>
      <c r="F242" s="205"/>
      <c r="G242" s="4">
        <v>4203</v>
      </c>
      <c r="H242" s="8" t="s">
        <v>240</v>
      </c>
      <c r="I242" s="24">
        <v>1370</v>
      </c>
      <c r="J242" s="24">
        <v>14000</v>
      </c>
      <c r="K242" s="24">
        <f t="shared" si="35"/>
        <v>12630</v>
      </c>
      <c r="L242" s="10" t="s">
        <v>803</v>
      </c>
      <c r="M242" s="141" t="s">
        <v>239</v>
      </c>
      <c r="N242" s="142" t="s">
        <v>240</v>
      </c>
      <c r="O242" s="155">
        <v>1370</v>
      </c>
      <c r="P242" s="155">
        <v>14000</v>
      </c>
      <c r="Q242" s="144">
        <f t="shared" si="34"/>
        <v>12630</v>
      </c>
      <c r="R242" s="65"/>
      <c r="S242" s="59"/>
    </row>
    <row r="243" spans="1:19" ht="30" outlineLevel="2" x14ac:dyDescent="0.25">
      <c r="A243" s="245"/>
      <c r="B243" s="205"/>
      <c r="C243" s="205"/>
      <c r="D243" s="7" t="s">
        <v>429</v>
      </c>
      <c r="E243" s="7" t="s">
        <v>779</v>
      </c>
      <c r="F243" s="205"/>
      <c r="G243" s="4">
        <v>4204</v>
      </c>
      <c r="H243" s="8" t="s">
        <v>791</v>
      </c>
      <c r="I243" s="24">
        <v>1530</v>
      </c>
      <c r="J243" s="24">
        <v>4356</v>
      </c>
      <c r="K243" s="24">
        <f t="shared" si="35"/>
        <v>2826</v>
      </c>
      <c r="L243" s="10" t="s">
        <v>804</v>
      </c>
      <c r="M243" s="141" t="s">
        <v>241</v>
      </c>
      <c r="N243" s="142" t="s">
        <v>242</v>
      </c>
      <c r="O243" s="155">
        <v>1530</v>
      </c>
      <c r="P243" s="155">
        <v>4300</v>
      </c>
      <c r="Q243" s="144">
        <f t="shared" si="34"/>
        <v>2770</v>
      </c>
      <c r="R243" s="65"/>
      <c r="S243" s="59"/>
    </row>
    <row r="244" spans="1:19" ht="30" outlineLevel="2" x14ac:dyDescent="0.25">
      <c r="A244" s="245"/>
      <c r="B244" s="205"/>
      <c r="C244" s="205"/>
      <c r="D244" s="7" t="s">
        <v>430</v>
      </c>
      <c r="E244" s="7" t="s">
        <v>780</v>
      </c>
      <c r="F244" s="205"/>
      <c r="G244" s="4">
        <v>4205</v>
      </c>
      <c r="H244" s="8" t="s">
        <v>792</v>
      </c>
      <c r="I244" s="24"/>
      <c r="J244" s="24">
        <v>4550</v>
      </c>
      <c r="K244" s="24">
        <f t="shared" si="35"/>
        <v>4550</v>
      </c>
      <c r="L244" s="10" t="s">
        <v>805</v>
      </c>
      <c r="M244" s="141" t="s">
        <v>55</v>
      </c>
      <c r="N244" s="142" t="s">
        <v>56</v>
      </c>
      <c r="O244" s="155"/>
      <c r="P244" s="155">
        <v>4550</v>
      </c>
      <c r="Q244" s="144">
        <f t="shared" si="34"/>
        <v>4550</v>
      </c>
      <c r="R244" s="65"/>
      <c r="S244" s="59"/>
    </row>
    <row r="245" spans="1:19" ht="45" outlineLevel="2" x14ac:dyDescent="0.25">
      <c r="A245" s="245"/>
      <c r="B245" s="205"/>
      <c r="C245" s="205"/>
      <c r="D245" s="7" t="s">
        <v>431</v>
      </c>
      <c r="E245" s="7" t="s">
        <v>781</v>
      </c>
      <c r="F245" s="205"/>
      <c r="G245" s="4">
        <v>4206</v>
      </c>
      <c r="H245" s="8" t="s">
        <v>793</v>
      </c>
      <c r="I245" s="24"/>
      <c r="J245" s="24">
        <v>3200</v>
      </c>
      <c r="K245" s="24">
        <f t="shared" si="35"/>
        <v>3200</v>
      </c>
      <c r="L245" s="10" t="s">
        <v>806</v>
      </c>
      <c r="M245" s="141" t="s">
        <v>57</v>
      </c>
      <c r="N245" s="142" t="s">
        <v>58</v>
      </c>
      <c r="O245" s="155"/>
      <c r="P245" s="155">
        <v>3000</v>
      </c>
      <c r="Q245" s="144">
        <f t="shared" si="34"/>
        <v>3000</v>
      </c>
      <c r="R245" s="65"/>
      <c r="S245" s="59"/>
    </row>
    <row r="246" spans="1:19" ht="30" outlineLevel="2" x14ac:dyDescent="0.25">
      <c r="A246" s="245"/>
      <c r="B246" s="205"/>
      <c r="C246" s="205"/>
      <c r="D246" s="7" t="s">
        <v>432</v>
      </c>
      <c r="E246" s="7" t="s">
        <v>662</v>
      </c>
      <c r="F246" s="205"/>
      <c r="G246" s="208">
        <v>420</v>
      </c>
      <c r="H246" s="8" t="s">
        <v>244</v>
      </c>
      <c r="I246" s="24"/>
      <c r="J246" s="24">
        <v>300</v>
      </c>
      <c r="K246" s="24">
        <f t="shared" si="35"/>
        <v>300</v>
      </c>
      <c r="L246" s="10" t="s">
        <v>807</v>
      </c>
      <c r="M246" s="141" t="s">
        <v>243</v>
      </c>
      <c r="N246" s="142" t="s">
        <v>244</v>
      </c>
      <c r="O246" s="155"/>
      <c r="P246" s="155">
        <v>800</v>
      </c>
      <c r="Q246" s="144">
        <f t="shared" si="34"/>
        <v>800</v>
      </c>
      <c r="R246" s="65"/>
      <c r="S246" s="59"/>
    </row>
    <row r="247" spans="1:19" ht="30" outlineLevel="2" x14ac:dyDescent="0.25">
      <c r="A247" s="245"/>
      <c r="B247" s="205"/>
      <c r="C247" s="205"/>
      <c r="D247" s="7" t="s">
        <v>433</v>
      </c>
      <c r="E247" s="7" t="s">
        <v>575</v>
      </c>
      <c r="F247" s="205"/>
      <c r="G247" s="243"/>
      <c r="H247" s="8" t="s">
        <v>246</v>
      </c>
      <c r="I247" s="24">
        <v>150</v>
      </c>
      <c r="J247" s="24">
        <v>300</v>
      </c>
      <c r="K247" s="24">
        <f t="shared" si="35"/>
        <v>150</v>
      </c>
      <c r="L247" s="10" t="s">
        <v>808</v>
      </c>
      <c r="M247" s="141" t="s">
        <v>245</v>
      </c>
      <c r="N247" s="142" t="s">
        <v>246</v>
      </c>
      <c r="O247" s="155">
        <v>150</v>
      </c>
      <c r="P247" s="155">
        <v>800</v>
      </c>
      <c r="Q247" s="144">
        <f t="shared" si="34"/>
        <v>650</v>
      </c>
      <c r="R247" s="65"/>
      <c r="S247" s="59"/>
    </row>
    <row r="248" spans="1:19" ht="30" outlineLevel="2" x14ac:dyDescent="0.25">
      <c r="A248" s="245"/>
      <c r="B248" s="205"/>
      <c r="C248" s="205"/>
      <c r="D248" s="7" t="s">
        <v>434</v>
      </c>
      <c r="E248" s="7" t="s">
        <v>569</v>
      </c>
      <c r="F248" s="205"/>
      <c r="G248" s="209"/>
      <c r="H248" s="8" t="s">
        <v>794</v>
      </c>
      <c r="I248" s="24">
        <v>150</v>
      </c>
      <c r="J248" s="24">
        <v>300</v>
      </c>
      <c r="K248" s="24">
        <f t="shared" si="35"/>
        <v>150</v>
      </c>
      <c r="L248" s="10" t="s">
        <v>808</v>
      </c>
      <c r="M248" s="141" t="s">
        <v>247</v>
      </c>
      <c r="N248" s="142" t="s">
        <v>248</v>
      </c>
      <c r="O248" s="155">
        <v>150</v>
      </c>
      <c r="P248" s="155">
        <v>300</v>
      </c>
      <c r="Q248" s="144">
        <f t="shared" si="34"/>
        <v>150</v>
      </c>
      <c r="R248" s="65"/>
      <c r="S248" s="59"/>
    </row>
    <row r="249" spans="1:19" ht="30" outlineLevel="2" x14ac:dyDescent="0.25">
      <c r="A249" s="245"/>
      <c r="B249" s="205"/>
      <c r="C249" s="205"/>
      <c r="D249" s="7" t="s">
        <v>472</v>
      </c>
      <c r="E249" s="7" t="s">
        <v>782</v>
      </c>
      <c r="F249" s="205"/>
      <c r="G249" s="4">
        <v>4210</v>
      </c>
      <c r="H249" s="8" t="s">
        <v>250</v>
      </c>
      <c r="I249" s="24"/>
      <c r="J249" s="24">
        <v>3000</v>
      </c>
      <c r="K249" s="24">
        <f t="shared" si="35"/>
        <v>3000</v>
      </c>
      <c r="L249" s="10" t="s">
        <v>809</v>
      </c>
      <c r="M249" s="141" t="s">
        <v>249</v>
      </c>
      <c r="N249" s="142" t="s">
        <v>250</v>
      </c>
      <c r="O249" s="155"/>
      <c r="P249" s="155">
        <v>3000</v>
      </c>
      <c r="Q249" s="144">
        <f t="shared" si="34"/>
        <v>3000</v>
      </c>
      <c r="R249" s="65"/>
      <c r="S249" s="59"/>
    </row>
    <row r="250" spans="1:19" ht="30" outlineLevel="2" x14ac:dyDescent="0.25">
      <c r="A250" s="245"/>
      <c r="B250" s="205"/>
      <c r="C250" s="205"/>
      <c r="D250" s="7" t="s">
        <v>476</v>
      </c>
      <c r="E250" s="7" t="s">
        <v>783</v>
      </c>
      <c r="F250" s="205"/>
      <c r="G250" s="4">
        <v>420</v>
      </c>
      <c r="H250" s="8" t="s">
        <v>795</v>
      </c>
      <c r="I250" s="24">
        <v>330</v>
      </c>
      <c r="J250" s="24">
        <v>600</v>
      </c>
      <c r="K250" s="24">
        <f t="shared" si="35"/>
        <v>270</v>
      </c>
      <c r="L250" s="10" t="s">
        <v>810</v>
      </c>
      <c r="M250" s="141" t="s">
        <v>251</v>
      </c>
      <c r="N250" s="142" t="s">
        <v>252</v>
      </c>
      <c r="O250" s="155">
        <v>300</v>
      </c>
      <c r="P250" s="155">
        <v>600</v>
      </c>
      <c r="Q250" s="144">
        <f t="shared" si="34"/>
        <v>300</v>
      </c>
      <c r="R250" s="65"/>
      <c r="S250" s="59"/>
    </row>
    <row r="251" spans="1:19" ht="30" outlineLevel="2" x14ac:dyDescent="0.25">
      <c r="A251" s="245"/>
      <c r="B251" s="205"/>
      <c r="C251" s="205"/>
      <c r="D251" s="7" t="s">
        <v>480</v>
      </c>
      <c r="E251" s="7" t="s">
        <v>784</v>
      </c>
      <c r="F251" s="205"/>
      <c r="G251" s="4">
        <v>489</v>
      </c>
      <c r="H251" s="8" t="s">
        <v>134</v>
      </c>
      <c r="I251" s="24">
        <v>2400</v>
      </c>
      <c r="J251" s="24">
        <v>6000</v>
      </c>
      <c r="K251" s="24">
        <f t="shared" si="35"/>
        <v>3600</v>
      </c>
      <c r="L251" s="10" t="s">
        <v>811</v>
      </c>
      <c r="M251" s="141" t="s">
        <v>115</v>
      </c>
      <c r="N251" s="142" t="s">
        <v>116</v>
      </c>
      <c r="O251" s="155"/>
      <c r="P251" s="155">
        <v>2400</v>
      </c>
      <c r="Q251" s="144">
        <f t="shared" si="34"/>
        <v>2400</v>
      </c>
      <c r="R251" s="65"/>
      <c r="S251" s="59"/>
    </row>
    <row r="252" spans="1:19" ht="45" outlineLevel="2" x14ac:dyDescent="0.25">
      <c r="A252" s="245"/>
      <c r="B252" s="205"/>
      <c r="C252" s="205"/>
      <c r="D252" s="7" t="s">
        <v>548</v>
      </c>
      <c r="E252" s="7" t="s">
        <v>785</v>
      </c>
      <c r="F252" s="205"/>
      <c r="G252" s="4">
        <v>4212</v>
      </c>
      <c r="H252" s="8" t="s">
        <v>796</v>
      </c>
      <c r="I252" s="24"/>
      <c r="J252" s="24">
        <v>2400</v>
      </c>
      <c r="K252" s="24">
        <f t="shared" si="35"/>
        <v>2400</v>
      </c>
      <c r="L252" s="10" t="s">
        <v>812</v>
      </c>
      <c r="M252" s="141" t="s">
        <v>137</v>
      </c>
      <c r="N252" s="142" t="s">
        <v>138</v>
      </c>
      <c r="O252" s="155"/>
      <c r="P252" s="155">
        <v>612</v>
      </c>
      <c r="Q252" s="144">
        <f t="shared" si="34"/>
        <v>612</v>
      </c>
      <c r="R252" s="65"/>
      <c r="S252" s="59"/>
    </row>
    <row r="253" spans="1:19" ht="45" outlineLevel="2" x14ac:dyDescent="0.25">
      <c r="A253" s="245"/>
      <c r="B253" s="205"/>
      <c r="C253" s="205"/>
      <c r="D253" s="7" t="s">
        <v>502</v>
      </c>
      <c r="E253" s="7" t="s">
        <v>598</v>
      </c>
      <c r="F253" s="205"/>
      <c r="G253" s="208">
        <v>420</v>
      </c>
      <c r="H253" s="8" t="s">
        <v>797</v>
      </c>
      <c r="I253" s="24"/>
      <c r="J253" s="24">
        <v>576</v>
      </c>
      <c r="K253" s="24">
        <f t="shared" si="35"/>
        <v>576</v>
      </c>
      <c r="L253" s="10" t="s">
        <v>813</v>
      </c>
      <c r="M253" s="141" t="s">
        <v>253</v>
      </c>
      <c r="N253" s="142" t="s">
        <v>254</v>
      </c>
      <c r="O253" s="155"/>
      <c r="P253" s="155">
        <v>100</v>
      </c>
      <c r="Q253" s="144">
        <f t="shared" si="34"/>
        <v>100</v>
      </c>
      <c r="R253" s="65"/>
      <c r="S253" s="59"/>
    </row>
    <row r="254" spans="1:19" ht="30" outlineLevel="2" x14ac:dyDescent="0.25">
      <c r="A254" s="245"/>
      <c r="B254" s="205"/>
      <c r="C254" s="205"/>
      <c r="D254" s="7" t="s">
        <v>504</v>
      </c>
      <c r="E254" s="7" t="s">
        <v>786</v>
      </c>
      <c r="F254" s="205"/>
      <c r="G254" s="243"/>
      <c r="H254" s="8" t="s">
        <v>798</v>
      </c>
      <c r="I254" s="24"/>
      <c r="J254" s="24">
        <v>90</v>
      </c>
      <c r="K254" s="24">
        <f t="shared" si="35"/>
        <v>90</v>
      </c>
      <c r="L254" s="10" t="s">
        <v>814</v>
      </c>
      <c r="M254" s="141" t="s">
        <v>255</v>
      </c>
      <c r="N254" s="142" t="s">
        <v>256</v>
      </c>
      <c r="O254" s="155"/>
      <c r="P254" s="155">
        <v>850</v>
      </c>
      <c r="Q254" s="144">
        <f t="shared" si="34"/>
        <v>850</v>
      </c>
      <c r="R254" s="65"/>
      <c r="S254" s="59"/>
    </row>
    <row r="255" spans="1:19" outlineLevel="2" x14ac:dyDescent="0.25">
      <c r="A255" s="245"/>
      <c r="B255" s="205"/>
      <c r="C255" s="205"/>
      <c r="D255" s="7" t="s">
        <v>508</v>
      </c>
      <c r="E255" s="7" t="s">
        <v>601</v>
      </c>
      <c r="F255" s="205"/>
      <c r="G255" s="243"/>
      <c r="H255" s="8" t="s">
        <v>256</v>
      </c>
      <c r="I255" s="24"/>
      <c r="J255" s="24">
        <v>700</v>
      </c>
      <c r="K255" s="24">
        <f t="shared" si="35"/>
        <v>700</v>
      </c>
      <c r="L255" s="10" t="s">
        <v>815</v>
      </c>
      <c r="M255" s="141" t="s">
        <v>59</v>
      </c>
      <c r="N255" s="142" t="s">
        <v>60</v>
      </c>
      <c r="O255" s="155"/>
      <c r="P255" s="155">
        <v>500</v>
      </c>
      <c r="Q255" s="144">
        <f t="shared" si="34"/>
        <v>500</v>
      </c>
      <c r="R255" s="65"/>
      <c r="S255" s="59"/>
    </row>
    <row r="256" spans="1:19" ht="30" outlineLevel="2" x14ac:dyDescent="0.25">
      <c r="A256" s="245"/>
      <c r="B256" s="205"/>
      <c r="C256" s="205"/>
      <c r="D256" s="7" t="s">
        <v>551</v>
      </c>
      <c r="E256" s="7" t="s">
        <v>787</v>
      </c>
      <c r="F256" s="205"/>
      <c r="G256" s="243"/>
      <c r="H256" s="8" t="s">
        <v>799</v>
      </c>
      <c r="I256" s="24">
        <v>420</v>
      </c>
      <c r="J256" s="24">
        <v>700</v>
      </c>
      <c r="K256" s="24">
        <f t="shared" si="35"/>
        <v>280</v>
      </c>
      <c r="L256" s="10" t="s">
        <v>816</v>
      </c>
      <c r="M256" s="141" t="s">
        <v>257</v>
      </c>
      <c r="N256" s="142" t="s">
        <v>258</v>
      </c>
      <c r="O256" s="155"/>
      <c r="P256" s="155">
        <v>500</v>
      </c>
      <c r="Q256" s="144">
        <f t="shared" si="34"/>
        <v>500</v>
      </c>
      <c r="R256" s="65"/>
      <c r="S256" s="59"/>
    </row>
    <row r="257" spans="1:19" outlineLevel="2" x14ac:dyDescent="0.25">
      <c r="A257" s="245"/>
      <c r="B257" s="205"/>
      <c r="C257" s="205"/>
      <c r="D257" s="7" t="s">
        <v>512</v>
      </c>
      <c r="E257" s="7" t="s">
        <v>660</v>
      </c>
      <c r="F257" s="205"/>
      <c r="G257" s="243"/>
      <c r="H257" s="8" t="s">
        <v>60</v>
      </c>
      <c r="I257" s="24"/>
      <c r="J257" s="24">
        <v>450</v>
      </c>
      <c r="K257" s="24">
        <f t="shared" si="35"/>
        <v>450</v>
      </c>
      <c r="L257" s="10" t="s">
        <v>816</v>
      </c>
      <c r="M257" s="141" t="s">
        <v>141</v>
      </c>
      <c r="N257" s="142" t="s">
        <v>142</v>
      </c>
      <c r="O257" s="155">
        <v>420</v>
      </c>
      <c r="P257" s="155">
        <v>800</v>
      </c>
      <c r="Q257" s="144">
        <f t="shared" si="34"/>
        <v>380</v>
      </c>
      <c r="R257" s="65"/>
      <c r="S257" s="59"/>
    </row>
    <row r="258" spans="1:19" ht="30" outlineLevel="2" x14ac:dyDescent="0.25">
      <c r="A258" s="245"/>
      <c r="B258" s="205"/>
      <c r="C258" s="205"/>
      <c r="D258" s="7" t="s">
        <v>514</v>
      </c>
      <c r="E258" s="7" t="s">
        <v>788</v>
      </c>
      <c r="F258" s="205"/>
      <c r="G258" s="243"/>
      <c r="H258" s="8" t="s">
        <v>800</v>
      </c>
      <c r="I258" s="24"/>
      <c r="J258" s="24">
        <v>300</v>
      </c>
      <c r="K258" s="24">
        <f t="shared" si="35"/>
        <v>300</v>
      </c>
      <c r="L258" s="10" t="s">
        <v>817</v>
      </c>
      <c r="M258" s="141" t="s">
        <v>133</v>
      </c>
      <c r="N258" s="142" t="s">
        <v>134</v>
      </c>
      <c r="O258" s="155">
        <v>2000</v>
      </c>
      <c r="P258" s="155">
        <v>6000</v>
      </c>
      <c r="Q258" s="144">
        <f t="shared" si="34"/>
        <v>4000</v>
      </c>
      <c r="R258" s="65"/>
      <c r="S258" s="59"/>
    </row>
    <row r="259" spans="1:19" ht="30" outlineLevel="2" x14ac:dyDescent="0.25">
      <c r="A259" s="245"/>
      <c r="B259" s="205"/>
      <c r="C259" s="205"/>
      <c r="D259" s="7" t="s">
        <v>516</v>
      </c>
      <c r="E259" s="7" t="s">
        <v>789</v>
      </c>
      <c r="F259" s="205"/>
      <c r="G259" s="209"/>
      <c r="H259" s="8" t="s">
        <v>801</v>
      </c>
      <c r="I259" s="24"/>
      <c r="J259" s="24">
        <v>1023</v>
      </c>
      <c r="K259" s="24">
        <f t="shared" si="35"/>
        <v>1023</v>
      </c>
      <c r="L259" s="10" t="s">
        <v>818</v>
      </c>
      <c r="M259" s="141"/>
      <c r="N259" s="142"/>
      <c r="O259" s="155"/>
      <c r="P259" s="155"/>
      <c r="Q259" s="144"/>
      <c r="R259" s="65"/>
      <c r="S259" s="59"/>
    </row>
    <row r="260" spans="1:19" ht="135" outlineLevel="2" x14ac:dyDescent="0.25">
      <c r="A260" s="213" t="s">
        <v>259</v>
      </c>
      <c r="B260" s="210" t="s">
        <v>260</v>
      </c>
      <c r="C260" s="204" t="s">
        <v>749</v>
      </c>
      <c r="D260" s="7" t="s">
        <v>426</v>
      </c>
      <c r="E260" s="7" t="s">
        <v>750</v>
      </c>
      <c r="F260" s="211" t="s">
        <v>52</v>
      </c>
      <c r="G260" s="4">
        <v>4219</v>
      </c>
      <c r="H260" s="8" t="s">
        <v>262</v>
      </c>
      <c r="I260" s="100">
        <f>5000+2000</f>
        <v>7000</v>
      </c>
      <c r="J260" s="24">
        <v>16200</v>
      </c>
      <c r="K260" s="24">
        <f>J260-I260</f>
        <v>9200</v>
      </c>
      <c r="L260" s="10" t="s">
        <v>763</v>
      </c>
      <c r="M260" s="141" t="s">
        <v>241</v>
      </c>
      <c r="N260" s="142" t="s">
        <v>242</v>
      </c>
      <c r="O260" s="155">
        <v>500</v>
      </c>
      <c r="P260" s="155">
        <v>1870</v>
      </c>
      <c r="Q260" s="144">
        <f t="shared" ref="Q260:Q274" si="36">P260-O260</f>
        <v>1370</v>
      </c>
      <c r="R260" s="65"/>
      <c r="S260" s="89" t="s">
        <v>1631</v>
      </c>
    </row>
    <row r="261" spans="1:19" ht="75" outlineLevel="2" x14ac:dyDescent="0.25">
      <c r="A261" s="213"/>
      <c r="B261" s="210"/>
      <c r="C261" s="205"/>
      <c r="D261" s="7" t="s">
        <v>427</v>
      </c>
      <c r="E261" s="7" t="s">
        <v>751</v>
      </c>
      <c r="F261" s="211"/>
      <c r="G261" s="4">
        <v>4204</v>
      </c>
      <c r="H261" s="8" t="s">
        <v>490</v>
      </c>
      <c r="I261" s="24">
        <v>500</v>
      </c>
      <c r="J261" s="24">
        <v>2000</v>
      </c>
      <c r="K261" s="24">
        <f t="shared" ref="K261:K274" si="37">J261-I261</f>
        <v>1500</v>
      </c>
      <c r="L261" s="10" t="s">
        <v>764</v>
      </c>
      <c r="M261" s="141" t="s">
        <v>55</v>
      </c>
      <c r="N261" s="142" t="s">
        <v>56</v>
      </c>
      <c r="O261" s="155"/>
      <c r="P261" s="155">
        <v>1000</v>
      </c>
      <c r="Q261" s="144">
        <f t="shared" si="36"/>
        <v>1000</v>
      </c>
      <c r="R261" s="65"/>
      <c r="S261" s="59"/>
    </row>
    <row r="262" spans="1:19" ht="105" outlineLevel="2" x14ac:dyDescent="0.25">
      <c r="A262" s="213"/>
      <c r="B262" s="210"/>
      <c r="C262" s="205"/>
      <c r="D262" s="7" t="s">
        <v>428</v>
      </c>
      <c r="E262" s="7" t="s">
        <v>752</v>
      </c>
      <c r="F262" s="211"/>
      <c r="G262" s="4">
        <v>489</v>
      </c>
      <c r="H262" s="8" t="s">
        <v>757</v>
      </c>
      <c r="I262" s="24">
        <v>550</v>
      </c>
      <c r="J262" s="24">
        <v>3000</v>
      </c>
      <c r="K262" s="24">
        <f t="shared" si="37"/>
        <v>2450</v>
      </c>
      <c r="L262" s="10" t="s">
        <v>765</v>
      </c>
      <c r="M262" s="141" t="s">
        <v>57</v>
      </c>
      <c r="N262" s="142" t="s">
        <v>58</v>
      </c>
      <c r="O262" s="155"/>
      <c r="P262" s="155">
        <v>3000</v>
      </c>
      <c r="Q262" s="144">
        <f t="shared" si="36"/>
        <v>3000</v>
      </c>
      <c r="R262" s="65"/>
      <c r="S262" s="59"/>
    </row>
    <row r="263" spans="1:19" ht="45" outlineLevel="2" x14ac:dyDescent="0.25">
      <c r="A263" s="213"/>
      <c r="B263" s="210"/>
      <c r="C263" s="205"/>
      <c r="D263" s="7" t="s">
        <v>429</v>
      </c>
      <c r="E263" s="7" t="s">
        <v>669</v>
      </c>
      <c r="F263" s="211"/>
      <c r="G263" s="4">
        <v>420</v>
      </c>
      <c r="H263" s="8" t="s">
        <v>758</v>
      </c>
      <c r="I263" s="24">
        <v>0</v>
      </c>
      <c r="J263" s="24">
        <v>950</v>
      </c>
      <c r="K263" s="24">
        <f t="shared" si="37"/>
        <v>950</v>
      </c>
      <c r="L263" s="10" t="s">
        <v>766</v>
      </c>
      <c r="M263" s="141" t="s">
        <v>115</v>
      </c>
      <c r="N263" s="142" t="s">
        <v>116</v>
      </c>
      <c r="O263" s="155"/>
      <c r="P263" s="155">
        <v>500</v>
      </c>
      <c r="Q263" s="144">
        <f t="shared" si="36"/>
        <v>500</v>
      </c>
      <c r="R263" s="65"/>
      <c r="S263" s="59"/>
    </row>
    <row r="264" spans="1:19" ht="45" outlineLevel="2" x14ac:dyDescent="0.25">
      <c r="A264" s="213"/>
      <c r="B264" s="210"/>
      <c r="C264" s="205"/>
      <c r="D264" s="7" t="s">
        <v>430</v>
      </c>
      <c r="E264" s="7" t="s">
        <v>663</v>
      </c>
      <c r="F264" s="211"/>
      <c r="G264" s="4">
        <v>4206</v>
      </c>
      <c r="H264" s="8" t="s">
        <v>626</v>
      </c>
      <c r="I264" s="24">
        <v>0</v>
      </c>
      <c r="J264" s="24">
        <v>2000</v>
      </c>
      <c r="K264" s="24">
        <f t="shared" si="37"/>
        <v>2000</v>
      </c>
      <c r="L264" s="10" t="s">
        <v>767</v>
      </c>
      <c r="M264" s="141" t="s">
        <v>137</v>
      </c>
      <c r="N264" s="142" t="s">
        <v>138</v>
      </c>
      <c r="O264" s="155"/>
      <c r="P264" s="155">
        <v>120</v>
      </c>
      <c r="Q264" s="144">
        <f t="shared" si="36"/>
        <v>120</v>
      </c>
      <c r="R264" s="65"/>
      <c r="S264" s="59"/>
    </row>
    <row r="265" spans="1:19" ht="45" outlineLevel="2" x14ac:dyDescent="0.25">
      <c r="A265" s="213"/>
      <c r="B265" s="210"/>
      <c r="C265" s="205"/>
      <c r="D265" s="7" t="s">
        <v>431</v>
      </c>
      <c r="E265" s="7" t="s">
        <v>753</v>
      </c>
      <c r="F265" s="211"/>
      <c r="G265" s="208">
        <v>420</v>
      </c>
      <c r="H265" s="8" t="s">
        <v>759</v>
      </c>
      <c r="I265" s="24">
        <v>0</v>
      </c>
      <c r="J265" s="24">
        <v>600</v>
      </c>
      <c r="K265" s="24">
        <f t="shared" si="37"/>
        <v>600</v>
      </c>
      <c r="L265" s="10" t="s">
        <v>768</v>
      </c>
      <c r="M265" s="141" t="s">
        <v>59</v>
      </c>
      <c r="N265" s="142" t="s">
        <v>60</v>
      </c>
      <c r="O265" s="155"/>
      <c r="P265" s="155">
        <v>500</v>
      </c>
      <c r="Q265" s="144">
        <f t="shared" si="36"/>
        <v>500</v>
      </c>
      <c r="R265" s="65"/>
      <c r="S265" s="59"/>
    </row>
    <row r="266" spans="1:19" ht="45" outlineLevel="2" x14ac:dyDescent="0.25">
      <c r="A266" s="213"/>
      <c r="B266" s="210"/>
      <c r="C266" s="205"/>
      <c r="D266" s="7" t="s">
        <v>432</v>
      </c>
      <c r="E266" s="7" t="s">
        <v>488</v>
      </c>
      <c r="F266" s="211"/>
      <c r="G266" s="243"/>
      <c r="H266" s="8" t="s">
        <v>760</v>
      </c>
      <c r="I266" s="24">
        <v>200</v>
      </c>
      <c r="J266" s="24">
        <v>500</v>
      </c>
      <c r="K266" s="24">
        <f t="shared" si="37"/>
        <v>300</v>
      </c>
      <c r="L266" s="10" t="s">
        <v>769</v>
      </c>
      <c r="M266" s="141" t="s">
        <v>261</v>
      </c>
      <c r="N266" s="142" t="s">
        <v>262</v>
      </c>
      <c r="O266" s="155">
        <v>3000</v>
      </c>
      <c r="P266" s="155">
        <v>14700</v>
      </c>
      <c r="Q266" s="144">
        <f t="shared" si="36"/>
        <v>11700</v>
      </c>
      <c r="R266" s="65"/>
      <c r="S266" s="59"/>
    </row>
    <row r="267" spans="1:19" outlineLevel="2" x14ac:dyDescent="0.25">
      <c r="A267" s="213"/>
      <c r="B267" s="210"/>
      <c r="C267" s="205"/>
      <c r="D267" s="7" t="s">
        <v>433</v>
      </c>
      <c r="E267" s="7" t="s">
        <v>660</v>
      </c>
      <c r="F267" s="211"/>
      <c r="G267" s="243"/>
      <c r="H267" s="8" t="s">
        <v>60</v>
      </c>
      <c r="I267" s="24">
        <v>0</v>
      </c>
      <c r="J267" s="24">
        <v>400</v>
      </c>
      <c r="K267" s="24">
        <f t="shared" si="37"/>
        <v>400</v>
      </c>
      <c r="L267" s="10" t="s">
        <v>770</v>
      </c>
      <c r="M267" s="141" t="s">
        <v>61</v>
      </c>
      <c r="N267" s="142" t="s">
        <v>62</v>
      </c>
      <c r="O267" s="155"/>
      <c r="P267" s="155">
        <v>300</v>
      </c>
      <c r="Q267" s="144">
        <f t="shared" si="36"/>
        <v>300</v>
      </c>
      <c r="R267" s="65"/>
      <c r="S267" s="59"/>
    </row>
    <row r="268" spans="1:19" ht="30" outlineLevel="2" x14ac:dyDescent="0.25">
      <c r="A268" s="213"/>
      <c r="B268" s="210"/>
      <c r="C268" s="205"/>
      <c r="D268" s="7" t="s">
        <v>434</v>
      </c>
      <c r="E268" s="7" t="s">
        <v>754</v>
      </c>
      <c r="F268" s="211"/>
      <c r="G268" s="243"/>
      <c r="H268" s="8" t="s">
        <v>524</v>
      </c>
      <c r="I268" s="24">
        <v>0</v>
      </c>
      <c r="J268" s="24">
        <v>100</v>
      </c>
      <c r="K268" s="24">
        <f t="shared" si="37"/>
        <v>100</v>
      </c>
      <c r="L268" s="10" t="s">
        <v>771</v>
      </c>
      <c r="M268" s="141" t="s">
        <v>209</v>
      </c>
      <c r="N268" s="142" t="s">
        <v>210</v>
      </c>
      <c r="O268" s="155"/>
      <c r="P268" s="155">
        <v>750</v>
      </c>
      <c r="Q268" s="144">
        <f t="shared" si="36"/>
        <v>750</v>
      </c>
      <c r="R268" s="65"/>
      <c r="S268" s="59"/>
    </row>
    <row r="269" spans="1:19" ht="60" outlineLevel="2" x14ac:dyDescent="0.25">
      <c r="A269" s="213"/>
      <c r="B269" s="210"/>
      <c r="C269" s="205"/>
      <c r="D269" s="7" t="s">
        <v>472</v>
      </c>
      <c r="E269" s="7" t="s">
        <v>755</v>
      </c>
      <c r="F269" s="211"/>
      <c r="G269" s="243"/>
      <c r="H269" s="8" t="s">
        <v>116</v>
      </c>
      <c r="I269" s="24">
        <v>0</v>
      </c>
      <c r="J269" s="24">
        <v>400</v>
      </c>
      <c r="K269" s="24">
        <f t="shared" si="37"/>
        <v>400</v>
      </c>
      <c r="L269" s="10" t="s">
        <v>772</v>
      </c>
      <c r="M269" s="141" t="s">
        <v>263</v>
      </c>
      <c r="N269" s="142" t="s">
        <v>264</v>
      </c>
      <c r="O269" s="155">
        <v>200</v>
      </c>
      <c r="P269" s="155">
        <v>600</v>
      </c>
      <c r="Q269" s="144">
        <f t="shared" si="36"/>
        <v>400</v>
      </c>
      <c r="R269" s="65"/>
      <c r="S269" s="59"/>
    </row>
    <row r="270" spans="1:19" ht="60" outlineLevel="2" x14ac:dyDescent="0.25">
      <c r="A270" s="213"/>
      <c r="B270" s="210"/>
      <c r="C270" s="205"/>
      <c r="D270" s="7" t="s">
        <v>476</v>
      </c>
      <c r="E270" s="7" t="s">
        <v>620</v>
      </c>
      <c r="F270" s="211"/>
      <c r="G270" s="243"/>
      <c r="H270" s="8" t="s">
        <v>268</v>
      </c>
      <c r="I270" s="24">
        <v>0</v>
      </c>
      <c r="J270" s="24">
        <v>300</v>
      </c>
      <c r="K270" s="24">
        <f t="shared" si="37"/>
        <v>300</v>
      </c>
      <c r="L270" s="10" t="s">
        <v>773</v>
      </c>
      <c r="M270" s="141" t="s">
        <v>265</v>
      </c>
      <c r="N270" s="142" t="s">
        <v>266</v>
      </c>
      <c r="O270" s="155"/>
      <c r="P270" s="155">
        <v>200</v>
      </c>
      <c r="Q270" s="144">
        <f t="shared" si="36"/>
        <v>200</v>
      </c>
      <c r="R270" s="65"/>
      <c r="S270" s="59"/>
    </row>
    <row r="271" spans="1:19" ht="30" outlineLevel="2" x14ac:dyDescent="0.25">
      <c r="A271" s="213"/>
      <c r="B271" s="210"/>
      <c r="C271" s="205"/>
      <c r="D271" s="7" t="s">
        <v>480</v>
      </c>
      <c r="E271" s="7" t="s">
        <v>686</v>
      </c>
      <c r="F271" s="211"/>
      <c r="G271" s="209"/>
      <c r="H271" s="8" t="s">
        <v>761</v>
      </c>
      <c r="I271" s="24">
        <v>0</v>
      </c>
      <c r="J271" s="24">
        <v>500</v>
      </c>
      <c r="K271" s="24">
        <f t="shared" si="37"/>
        <v>500</v>
      </c>
      <c r="L271" s="10" t="s">
        <v>774</v>
      </c>
      <c r="M271" s="141" t="s">
        <v>139</v>
      </c>
      <c r="N271" s="142" t="s">
        <v>140</v>
      </c>
      <c r="O271" s="155"/>
      <c r="P271" s="155">
        <v>500</v>
      </c>
      <c r="Q271" s="144">
        <f t="shared" si="36"/>
        <v>500</v>
      </c>
      <c r="R271" s="65"/>
      <c r="S271" s="59"/>
    </row>
    <row r="272" spans="1:19" ht="30" outlineLevel="2" x14ac:dyDescent="0.25">
      <c r="A272" s="213"/>
      <c r="B272" s="210"/>
      <c r="C272" s="205"/>
      <c r="D272" s="7" t="s">
        <v>548</v>
      </c>
      <c r="E272" s="7" t="s">
        <v>756</v>
      </c>
      <c r="F272" s="211"/>
      <c r="G272" s="4"/>
      <c r="H272" s="8" t="s">
        <v>270</v>
      </c>
      <c r="I272" s="24">
        <v>0</v>
      </c>
      <c r="J272" s="24">
        <v>0</v>
      </c>
      <c r="K272" s="24">
        <f t="shared" si="37"/>
        <v>0</v>
      </c>
      <c r="L272" s="10"/>
      <c r="M272" s="141" t="s">
        <v>267</v>
      </c>
      <c r="N272" s="142" t="s">
        <v>268</v>
      </c>
      <c r="O272" s="155"/>
      <c r="P272" s="155">
        <v>400</v>
      </c>
      <c r="Q272" s="144">
        <f t="shared" si="36"/>
        <v>400</v>
      </c>
      <c r="R272" s="65"/>
      <c r="S272" s="59"/>
    </row>
    <row r="273" spans="1:19" ht="30" outlineLevel="2" x14ac:dyDescent="0.25">
      <c r="A273" s="213"/>
      <c r="B273" s="210"/>
      <c r="C273" s="205"/>
      <c r="D273" s="7" t="s">
        <v>502</v>
      </c>
      <c r="E273" s="7" t="s">
        <v>756</v>
      </c>
      <c r="F273" s="211"/>
      <c r="G273" s="4"/>
      <c r="H273" s="8" t="s">
        <v>140</v>
      </c>
      <c r="I273" s="24">
        <v>0</v>
      </c>
      <c r="J273" s="24">
        <v>0</v>
      </c>
      <c r="K273" s="24">
        <f t="shared" si="37"/>
        <v>0</v>
      </c>
      <c r="L273" s="10"/>
      <c r="M273" s="141" t="s">
        <v>269</v>
      </c>
      <c r="N273" s="142" t="s">
        <v>270</v>
      </c>
      <c r="O273" s="155"/>
      <c r="P273" s="155">
        <v>1500</v>
      </c>
      <c r="Q273" s="144">
        <f t="shared" si="36"/>
        <v>1500</v>
      </c>
      <c r="R273" s="65"/>
      <c r="S273" s="59"/>
    </row>
    <row r="274" spans="1:19" ht="30" outlineLevel="2" x14ac:dyDescent="0.25">
      <c r="A274" s="213"/>
      <c r="B274" s="210"/>
      <c r="C274" s="206"/>
      <c r="D274" s="7" t="s">
        <v>504</v>
      </c>
      <c r="E274" s="7" t="s">
        <v>756</v>
      </c>
      <c r="F274" s="211"/>
      <c r="G274" s="4"/>
      <c r="H274" s="8" t="s">
        <v>762</v>
      </c>
      <c r="I274" s="24">
        <v>0</v>
      </c>
      <c r="J274" s="24">
        <v>0</v>
      </c>
      <c r="K274" s="24">
        <f t="shared" si="37"/>
        <v>0</v>
      </c>
      <c r="L274" s="10"/>
      <c r="M274" s="141" t="s">
        <v>133</v>
      </c>
      <c r="N274" s="142" t="s">
        <v>134</v>
      </c>
      <c r="O274" s="155">
        <v>500</v>
      </c>
      <c r="P274" s="155">
        <v>1600</v>
      </c>
      <c r="Q274" s="144">
        <f t="shared" si="36"/>
        <v>1100</v>
      </c>
      <c r="R274" s="65"/>
      <c r="S274" s="59"/>
    </row>
    <row r="275" spans="1:19" ht="30" outlineLevel="2" x14ac:dyDescent="0.25">
      <c r="A275" s="245"/>
      <c r="B275" s="205" t="s">
        <v>1665</v>
      </c>
      <c r="C275" s="205"/>
      <c r="D275" s="7">
        <v>1</v>
      </c>
      <c r="E275" s="7" t="s">
        <v>673</v>
      </c>
      <c r="F275" s="211"/>
      <c r="G275" s="4">
        <v>4003</v>
      </c>
      <c r="H275" s="8" t="s">
        <v>272</v>
      </c>
      <c r="I275" s="24"/>
      <c r="J275" s="24">
        <v>6120</v>
      </c>
      <c r="K275" s="24">
        <f t="shared" ref="K275:K290" si="38">J275-I275</f>
        <v>6120</v>
      </c>
      <c r="L275" s="10" t="s">
        <v>737</v>
      </c>
      <c r="M275" s="141" t="s">
        <v>1653</v>
      </c>
      <c r="N275" s="142" t="s">
        <v>1654</v>
      </c>
      <c r="O275" s="155">
        <v>4000</v>
      </c>
      <c r="P275" s="155">
        <v>11244</v>
      </c>
      <c r="Q275" s="158">
        <f>P275-O275</f>
        <v>7244</v>
      </c>
      <c r="R275" s="65"/>
      <c r="S275" s="59"/>
    </row>
    <row r="276" spans="1:19" ht="30" outlineLevel="2" x14ac:dyDescent="0.25">
      <c r="A276" s="245"/>
      <c r="B276" s="205"/>
      <c r="C276" s="205"/>
      <c r="D276" s="7">
        <v>2</v>
      </c>
      <c r="E276" s="7" t="s">
        <v>669</v>
      </c>
      <c r="F276" s="211"/>
      <c r="G276" s="4">
        <v>420</v>
      </c>
      <c r="H276" s="8" t="s">
        <v>56</v>
      </c>
      <c r="I276" s="24"/>
      <c r="J276" s="24">
        <v>1000</v>
      </c>
      <c r="K276" s="24">
        <f t="shared" si="38"/>
        <v>1000</v>
      </c>
      <c r="L276" s="10" t="s">
        <v>738</v>
      </c>
      <c r="M276" s="141" t="s">
        <v>271</v>
      </c>
      <c r="N276" s="142" t="s">
        <v>272</v>
      </c>
      <c r="O276" s="155">
        <v>0</v>
      </c>
      <c r="P276" s="155">
        <v>6800</v>
      </c>
      <c r="Q276" s="144">
        <f t="shared" ref="Q276:Q298" si="39">P276-O276</f>
        <v>6800</v>
      </c>
      <c r="R276" s="65"/>
      <c r="S276" s="59"/>
    </row>
    <row r="277" spans="1:19" ht="75" outlineLevel="2" x14ac:dyDescent="0.25">
      <c r="A277" s="245"/>
      <c r="B277" s="205"/>
      <c r="C277" s="205"/>
      <c r="D277" s="7">
        <v>3</v>
      </c>
      <c r="E277" s="7" t="s">
        <v>676</v>
      </c>
      <c r="F277" s="211"/>
      <c r="G277" s="4">
        <v>4228</v>
      </c>
      <c r="H277" s="8" t="s">
        <v>728</v>
      </c>
      <c r="I277" s="24">
        <v>1500</v>
      </c>
      <c r="J277" s="24">
        <v>3000</v>
      </c>
      <c r="K277" s="24">
        <f t="shared" si="38"/>
        <v>1500</v>
      </c>
      <c r="L277" s="10" t="s">
        <v>739</v>
      </c>
      <c r="M277" s="141" t="s">
        <v>273</v>
      </c>
      <c r="N277" s="142" t="s">
        <v>274</v>
      </c>
      <c r="O277" s="155"/>
      <c r="P277" s="155">
        <v>6000</v>
      </c>
      <c r="Q277" s="144">
        <f t="shared" si="39"/>
        <v>6000</v>
      </c>
      <c r="R277" s="65"/>
      <c r="S277" s="59"/>
    </row>
    <row r="278" spans="1:19" outlineLevel="2" x14ac:dyDescent="0.25">
      <c r="A278" s="245"/>
      <c r="B278" s="205"/>
      <c r="C278" s="205"/>
      <c r="D278" s="7">
        <v>4</v>
      </c>
      <c r="E278" s="7" t="s">
        <v>724</v>
      </c>
      <c r="F278" s="211"/>
      <c r="G278" s="4">
        <v>4004</v>
      </c>
      <c r="H278" s="8" t="s">
        <v>274</v>
      </c>
      <c r="I278" s="24">
        <v>522</v>
      </c>
      <c r="J278" s="24">
        <v>3000</v>
      </c>
      <c r="K278" s="24">
        <f t="shared" si="38"/>
        <v>2478</v>
      </c>
      <c r="L278" s="10" t="s">
        <v>740</v>
      </c>
      <c r="M278" s="141" t="s">
        <v>55</v>
      </c>
      <c r="N278" s="142" t="s">
        <v>56</v>
      </c>
      <c r="O278" s="155"/>
      <c r="P278" s="155">
        <v>1000</v>
      </c>
      <c r="Q278" s="144">
        <f t="shared" si="39"/>
        <v>1000</v>
      </c>
      <c r="R278" s="65"/>
      <c r="S278" s="59"/>
    </row>
    <row r="279" spans="1:19" ht="60" outlineLevel="2" x14ac:dyDescent="0.25">
      <c r="A279" s="245"/>
      <c r="B279" s="205"/>
      <c r="C279" s="205"/>
      <c r="D279" s="7">
        <v>5</v>
      </c>
      <c r="E279" s="7" t="s">
        <v>725</v>
      </c>
      <c r="F279" s="211"/>
      <c r="G279" s="4">
        <v>420</v>
      </c>
      <c r="H279" s="8" t="s">
        <v>729</v>
      </c>
      <c r="I279" s="24"/>
      <c r="J279" s="24">
        <v>720</v>
      </c>
      <c r="K279" s="24">
        <f t="shared" si="38"/>
        <v>720</v>
      </c>
      <c r="L279" s="10" t="s">
        <v>741</v>
      </c>
      <c r="M279" s="141" t="s">
        <v>137</v>
      </c>
      <c r="N279" s="142" t="s">
        <v>138</v>
      </c>
      <c r="O279" s="155"/>
      <c r="P279" s="155">
        <v>159</v>
      </c>
      <c r="Q279" s="144">
        <f t="shared" si="39"/>
        <v>159</v>
      </c>
      <c r="R279" s="65"/>
      <c r="S279" s="59"/>
    </row>
    <row r="280" spans="1:19" ht="30" outlineLevel="2" x14ac:dyDescent="0.25">
      <c r="A280" s="245"/>
      <c r="B280" s="205"/>
      <c r="C280" s="205"/>
      <c r="D280" s="7">
        <v>6</v>
      </c>
      <c r="E280" s="7" t="s">
        <v>725</v>
      </c>
      <c r="F280" s="211"/>
      <c r="G280" s="4">
        <v>489</v>
      </c>
      <c r="H280" s="8" t="s">
        <v>730</v>
      </c>
      <c r="I280" s="24">
        <v>500</v>
      </c>
      <c r="J280" s="24">
        <v>2000</v>
      </c>
      <c r="K280" s="24">
        <f t="shared" si="38"/>
        <v>1500</v>
      </c>
      <c r="L280" s="10" t="s">
        <v>742</v>
      </c>
      <c r="M280" s="141" t="s">
        <v>275</v>
      </c>
      <c r="N280" s="142" t="s">
        <v>276</v>
      </c>
      <c r="O280" s="155"/>
      <c r="P280" s="155">
        <v>790</v>
      </c>
      <c r="Q280" s="144">
        <f t="shared" si="39"/>
        <v>790</v>
      </c>
      <c r="R280" s="65"/>
      <c r="S280" s="59"/>
    </row>
    <row r="281" spans="1:19" outlineLevel="2" x14ac:dyDescent="0.25">
      <c r="A281" s="245"/>
      <c r="B281" s="205"/>
      <c r="C281" s="205"/>
      <c r="D281" s="7">
        <v>7</v>
      </c>
      <c r="E281" s="7" t="s">
        <v>674</v>
      </c>
      <c r="F281" s="211"/>
      <c r="G281" s="208">
        <v>420</v>
      </c>
      <c r="H281" s="8" t="s">
        <v>282</v>
      </c>
      <c r="I281" s="24">
        <v>70</v>
      </c>
      <c r="J281" s="24">
        <v>340</v>
      </c>
      <c r="K281" s="24">
        <f t="shared" si="38"/>
        <v>270</v>
      </c>
      <c r="L281" s="10" t="s">
        <v>743</v>
      </c>
      <c r="M281" s="141" t="s">
        <v>265</v>
      </c>
      <c r="N281" s="142" t="s">
        <v>266</v>
      </c>
      <c r="O281" s="155"/>
      <c r="P281" s="155">
        <v>250</v>
      </c>
      <c r="Q281" s="144">
        <f t="shared" si="39"/>
        <v>250</v>
      </c>
      <c r="R281" s="65"/>
      <c r="S281" s="59"/>
    </row>
    <row r="282" spans="1:19" ht="30" outlineLevel="2" x14ac:dyDescent="0.25">
      <c r="A282" s="245"/>
      <c r="B282" s="205"/>
      <c r="C282" s="205"/>
      <c r="D282" s="7">
        <v>8</v>
      </c>
      <c r="E282" s="7" t="s">
        <v>687</v>
      </c>
      <c r="F282" s="211"/>
      <c r="G282" s="243"/>
      <c r="H282" s="8" t="s">
        <v>731</v>
      </c>
      <c r="I282" s="24">
        <v>50</v>
      </c>
      <c r="J282" s="24">
        <v>320</v>
      </c>
      <c r="K282" s="24">
        <f t="shared" si="38"/>
        <v>270</v>
      </c>
      <c r="L282" s="10" t="s">
        <v>744</v>
      </c>
      <c r="M282" s="141" t="s">
        <v>277</v>
      </c>
      <c r="N282" s="142" t="s">
        <v>278</v>
      </c>
      <c r="O282" s="155">
        <v>1500</v>
      </c>
      <c r="P282" s="155">
        <v>3500</v>
      </c>
      <c r="Q282" s="144">
        <f t="shared" si="39"/>
        <v>2000</v>
      </c>
      <c r="R282" s="65"/>
      <c r="S282" s="59"/>
    </row>
    <row r="283" spans="1:19" ht="45" outlineLevel="2" x14ac:dyDescent="0.25">
      <c r="A283" s="245"/>
      <c r="B283" s="205"/>
      <c r="C283" s="205"/>
      <c r="D283" s="7">
        <v>9</v>
      </c>
      <c r="E283" s="7" t="s">
        <v>675</v>
      </c>
      <c r="F283" s="211"/>
      <c r="G283" s="243"/>
      <c r="H283" s="8" t="s">
        <v>732</v>
      </c>
      <c r="I283" s="24">
        <v>100</v>
      </c>
      <c r="J283" s="24">
        <v>320</v>
      </c>
      <c r="K283" s="24">
        <f t="shared" si="38"/>
        <v>220</v>
      </c>
      <c r="L283" s="10" t="s">
        <v>745</v>
      </c>
      <c r="M283" s="141" t="s">
        <v>279</v>
      </c>
      <c r="N283" s="142" t="s">
        <v>280</v>
      </c>
      <c r="O283" s="155"/>
      <c r="P283" s="155">
        <v>0</v>
      </c>
      <c r="Q283" s="144">
        <f t="shared" si="39"/>
        <v>0</v>
      </c>
      <c r="R283" s="65"/>
      <c r="S283" s="59"/>
    </row>
    <row r="284" spans="1:19" ht="30" outlineLevel="2" x14ac:dyDescent="0.25">
      <c r="A284" s="245"/>
      <c r="B284" s="205"/>
      <c r="C284" s="205"/>
      <c r="D284" s="7">
        <v>10</v>
      </c>
      <c r="E284" s="7" t="s">
        <v>674</v>
      </c>
      <c r="F284" s="211"/>
      <c r="G284" s="243"/>
      <c r="H284" s="8" t="s">
        <v>733</v>
      </c>
      <c r="I284" s="24"/>
      <c r="J284" s="24">
        <v>225</v>
      </c>
      <c r="K284" s="24">
        <f t="shared" si="38"/>
        <v>225</v>
      </c>
      <c r="L284" s="10" t="s">
        <v>746</v>
      </c>
      <c r="M284" s="141" t="s">
        <v>281</v>
      </c>
      <c r="N284" s="142" t="s">
        <v>282</v>
      </c>
      <c r="O284" s="155"/>
      <c r="P284" s="155">
        <v>300</v>
      </c>
      <c r="Q284" s="144">
        <f t="shared" si="39"/>
        <v>300</v>
      </c>
      <c r="R284" s="65"/>
      <c r="S284" s="59"/>
    </row>
    <row r="285" spans="1:19" ht="30" outlineLevel="2" x14ac:dyDescent="0.25">
      <c r="A285" s="245"/>
      <c r="B285" s="205"/>
      <c r="C285" s="205"/>
      <c r="D285" s="7">
        <v>11</v>
      </c>
      <c r="E285" s="7" t="s">
        <v>726</v>
      </c>
      <c r="F285" s="211"/>
      <c r="G285" s="209"/>
      <c r="H285" s="8" t="s">
        <v>290</v>
      </c>
      <c r="I285" s="24"/>
      <c r="J285" s="24">
        <v>150</v>
      </c>
      <c r="K285" s="24">
        <f t="shared" si="38"/>
        <v>150</v>
      </c>
      <c r="L285" s="10" t="s">
        <v>747</v>
      </c>
      <c r="M285" s="141" t="s">
        <v>283</v>
      </c>
      <c r="N285" s="142" t="s">
        <v>284</v>
      </c>
      <c r="O285" s="155"/>
      <c r="P285" s="155">
        <v>300</v>
      </c>
      <c r="Q285" s="144">
        <f t="shared" si="39"/>
        <v>300</v>
      </c>
      <c r="R285" s="65"/>
      <c r="S285" s="59"/>
    </row>
    <row r="286" spans="1:19" ht="30" outlineLevel="2" x14ac:dyDescent="0.25">
      <c r="A286" s="245"/>
      <c r="B286" s="205"/>
      <c r="C286" s="205"/>
      <c r="D286" s="7">
        <v>12</v>
      </c>
      <c r="E286" s="7" t="s">
        <v>676</v>
      </c>
      <c r="F286" s="211"/>
      <c r="G286" s="4"/>
      <c r="H286" s="8" t="s">
        <v>734</v>
      </c>
      <c r="I286" s="24"/>
      <c r="J286" s="24"/>
      <c r="K286" s="24">
        <f t="shared" si="38"/>
        <v>0</v>
      </c>
      <c r="L286" s="10" t="s">
        <v>748</v>
      </c>
      <c r="M286" s="141" t="s">
        <v>141</v>
      </c>
      <c r="N286" s="142" t="s">
        <v>142</v>
      </c>
      <c r="O286" s="155">
        <v>150</v>
      </c>
      <c r="P286" s="155">
        <v>450</v>
      </c>
      <c r="Q286" s="144">
        <f t="shared" si="39"/>
        <v>300</v>
      </c>
      <c r="R286" s="65"/>
      <c r="S286" s="59"/>
    </row>
    <row r="287" spans="1:19" ht="30" outlineLevel="2" x14ac:dyDescent="0.25">
      <c r="A287" s="245"/>
      <c r="B287" s="205"/>
      <c r="C287" s="205"/>
      <c r="D287" s="7">
        <v>13</v>
      </c>
      <c r="E287" s="7"/>
      <c r="F287" s="211"/>
      <c r="G287" s="4"/>
      <c r="H287" s="8" t="s">
        <v>735</v>
      </c>
      <c r="I287" s="24"/>
      <c r="J287" s="24"/>
      <c r="K287" s="24">
        <f t="shared" si="38"/>
        <v>0</v>
      </c>
      <c r="L287" s="10"/>
      <c r="M287" s="141" t="s">
        <v>285</v>
      </c>
      <c r="N287" s="142" t="s">
        <v>286</v>
      </c>
      <c r="O287" s="155"/>
      <c r="P287" s="155">
        <v>1500</v>
      </c>
      <c r="Q287" s="144">
        <f t="shared" si="39"/>
        <v>1500</v>
      </c>
      <c r="R287" s="65"/>
      <c r="S287" s="59"/>
    </row>
    <row r="288" spans="1:19" outlineLevel="2" x14ac:dyDescent="0.25">
      <c r="A288" s="245"/>
      <c r="B288" s="205"/>
      <c r="C288" s="205"/>
      <c r="D288" s="7">
        <v>14</v>
      </c>
      <c r="E288" s="7"/>
      <c r="F288" s="211"/>
      <c r="G288" s="196">
        <v>420</v>
      </c>
      <c r="H288" s="8" t="s">
        <v>288</v>
      </c>
      <c r="I288" s="24"/>
      <c r="J288" s="24">
        <v>867</v>
      </c>
      <c r="K288" s="24">
        <f t="shared" si="38"/>
        <v>867</v>
      </c>
      <c r="L288" s="10"/>
      <c r="M288" s="141" t="s">
        <v>287</v>
      </c>
      <c r="N288" s="142" t="s">
        <v>288</v>
      </c>
      <c r="O288" s="155">
        <v>150</v>
      </c>
      <c r="P288" s="155">
        <v>1200</v>
      </c>
      <c r="Q288" s="144">
        <f t="shared" si="39"/>
        <v>1050</v>
      </c>
      <c r="R288" s="65"/>
      <c r="S288" s="59"/>
    </row>
    <row r="289" spans="1:22" ht="45" outlineLevel="2" x14ac:dyDescent="0.25">
      <c r="A289" s="245"/>
      <c r="B289" s="205"/>
      <c r="C289" s="205"/>
      <c r="D289" s="120">
        <v>15</v>
      </c>
      <c r="E289" s="120"/>
      <c r="F289" s="211"/>
      <c r="G289" s="184">
        <v>42989</v>
      </c>
      <c r="H289" s="193" t="s">
        <v>1666</v>
      </c>
      <c r="I289" s="123"/>
      <c r="J289" s="123">
        <f>1100+1093</f>
        <v>2193</v>
      </c>
      <c r="K289" s="123">
        <f t="shared" si="38"/>
        <v>2193</v>
      </c>
      <c r="L289" s="122" t="s">
        <v>1675</v>
      </c>
      <c r="M289" s="141" t="s">
        <v>289</v>
      </c>
      <c r="N289" s="142" t="s">
        <v>290</v>
      </c>
      <c r="O289" s="155"/>
      <c r="P289" s="155">
        <v>150</v>
      </c>
      <c r="Q289" s="144">
        <f t="shared" si="39"/>
        <v>150</v>
      </c>
      <c r="R289" s="65"/>
      <c r="S289" s="59"/>
    </row>
    <row r="290" spans="1:22" ht="30" outlineLevel="2" x14ac:dyDescent="0.25">
      <c r="A290" s="246"/>
      <c r="B290" s="206"/>
      <c r="C290" s="206"/>
      <c r="D290" s="7">
        <v>16</v>
      </c>
      <c r="E290" s="7" t="s">
        <v>727</v>
      </c>
      <c r="F290" s="7"/>
      <c r="G290" s="197">
        <v>420</v>
      </c>
      <c r="H290" s="8" t="s">
        <v>736</v>
      </c>
      <c r="I290" s="24"/>
      <c r="J290" s="24">
        <v>120</v>
      </c>
      <c r="K290" s="24">
        <f t="shared" si="38"/>
        <v>120</v>
      </c>
      <c r="L290" s="10"/>
      <c r="M290" s="141" t="s">
        <v>133</v>
      </c>
      <c r="N290" s="142" t="s">
        <v>134</v>
      </c>
      <c r="O290" s="155">
        <v>2500</v>
      </c>
      <c r="P290" s="155">
        <v>500</v>
      </c>
      <c r="Q290" s="144">
        <f t="shared" si="39"/>
        <v>-2000</v>
      </c>
      <c r="R290" s="65"/>
      <c r="S290" s="59"/>
    </row>
    <row r="291" spans="1:22" ht="45" outlineLevel="2" x14ac:dyDescent="0.25">
      <c r="A291" s="213" t="s">
        <v>291</v>
      </c>
      <c r="B291" s="210" t="s">
        <v>292</v>
      </c>
      <c r="C291" s="204" t="s">
        <v>723</v>
      </c>
      <c r="D291" s="7" t="s">
        <v>426</v>
      </c>
      <c r="E291" s="7" t="s">
        <v>710</v>
      </c>
      <c r="F291" s="211" t="s">
        <v>52</v>
      </c>
      <c r="G291" s="208">
        <v>420</v>
      </c>
      <c r="H291" s="8" t="s">
        <v>712</v>
      </c>
      <c r="I291" s="24">
        <v>80</v>
      </c>
      <c r="J291" s="24">
        <v>950</v>
      </c>
      <c r="K291" s="24">
        <f>J291-I291</f>
        <v>870</v>
      </c>
      <c r="L291" s="10" t="s">
        <v>717</v>
      </c>
      <c r="M291" s="141"/>
      <c r="N291" s="142"/>
      <c r="O291" s="155"/>
      <c r="P291" s="155"/>
      <c r="Q291" s="144"/>
      <c r="R291" s="65"/>
      <c r="S291" s="59"/>
    </row>
    <row r="292" spans="1:22" ht="45" outlineLevel="2" x14ac:dyDescent="0.25">
      <c r="A292" s="213"/>
      <c r="B292" s="210"/>
      <c r="C292" s="205"/>
      <c r="D292" s="7" t="s">
        <v>427</v>
      </c>
      <c r="E292" s="7" t="s">
        <v>711</v>
      </c>
      <c r="F292" s="211"/>
      <c r="G292" s="243"/>
      <c r="H292" s="8" t="s">
        <v>713</v>
      </c>
      <c r="I292" s="24">
        <v>110</v>
      </c>
      <c r="J292" s="24">
        <v>610</v>
      </c>
      <c r="K292" s="24">
        <f t="shared" ref="K292:K296" si="40">J292-I292</f>
        <v>500</v>
      </c>
      <c r="L292" s="10" t="s">
        <v>718</v>
      </c>
      <c r="M292" s="141" t="s">
        <v>55</v>
      </c>
      <c r="N292" s="142" t="s">
        <v>56</v>
      </c>
      <c r="O292" s="155"/>
      <c r="P292" s="155">
        <v>10</v>
      </c>
      <c r="Q292" s="144">
        <f t="shared" si="39"/>
        <v>10</v>
      </c>
      <c r="R292" s="65"/>
      <c r="S292" s="59"/>
    </row>
    <row r="293" spans="1:22" outlineLevel="2" x14ac:dyDescent="0.25">
      <c r="A293" s="213"/>
      <c r="B293" s="210"/>
      <c r="C293" s="205"/>
      <c r="D293" s="7" t="s">
        <v>428</v>
      </c>
      <c r="E293" s="7" t="s">
        <v>603</v>
      </c>
      <c r="F293" s="211"/>
      <c r="G293" s="243"/>
      <c r="H293" s="8" t="s">
        <v>714</v>
      </c>
      <c r="I293" s="24"/>
      <c r="J293" s="24">
        <v>30</v>
      </c>
      <c r="K293" s="24">
        <f t="shared" si="40"/>
        <v>30</v>
      </c>
      <c r="L293" s="10" t="s">
        <v>719</v>
      </c>
      <c r="M293" s="141" t="s">
        <v>115</v>
      </c>
      <c r="N293" s="142" t="s">
        <v>116</v>
      </c>
      <c r="O293" s="155"/>
      <c r="P293" s="155">
        <v>20</v>
      </c>
      <c r="Q293" s="144">
        <f t="shared" si="39"/>
        <v>20</v>
      </c>
      <c r="R293" s="65"/>
      <c r="S293" s="59"/>
    </row>
    <row r="294" spans="1:22" ht="30" outlineLevel="2" x14ac:dyDescent="0.25">
      <c r="A294" s="213"/>
      <c r="B294" s="210"/>
      <c r="C294" s="205"/>
      <c r="D294" s="7" t="s">
        <v>429</v>
      </c>
      <c r="E294" s="7"/>
      <c r="F294" s="211"/>
      <c r="G294" s="243"/>
      <c r="H294" s="8" t="s">
        <v>296</v>
      </c>
      <c r="I294" s="24">
        <v>90</v>
      </c>
      <c r="J294" s="24">
        <v>550</v>
      </c>
      <c r="K294" s="24">
        <f t="shared" si="40"/>
        <v>460</v>
      </c>
      <c r="L294" s="10" t="s">
        <v>720</v>
      </c>
      <c r="M294" s="141" t="s">
        <v>59</v>
      </c>
      <c r="N294" s="142" t="s">
        <v>60</v>
      </c>
      <c r="O294" s="155"/>
      <c r="P294" s="155">
        <v>30</v>
      </c>
      <c r="Q294" s="144">
        <f t="shared" si="39"/>
        <v>30</v>
      </c>
      <c r="R294" s="65"/>
      <c r="S294" s="59"/>
    </row>
    <row r="295" spans="1:22" ht="30" outlineLevel="2" x14ac:dyDescent="0.25">
      <c r="A295" s="213"/>
      <c r="B295" s="210"/>
      <c r="C295" s="205"/>
      <c r="D295" s="7" t="s">
        <v>430</v>
      </c>
      <c r="E295" s="7"/>
      <c r="F295" s="211"/>
      <c r="G295" s="243"/>
      <c r="H295" s="8" t="s">
        <v>715</v>
      </c>
      <c r="I295" s="24"/>
      <c r="J295" s="24">
        <v>20</v>
      </c>
      <c r="K295" s="24">
        <f t="shared" si="40"/>
        <v>20</v>
      </c>
      <c r="L295" s="10" t="s">
        <v>721</v>
      </c>
      <c r="M295" s="141" t="s">
        <v>293</v>
      </c>
      <c r="N295" s="142" t="s">
        <v>294</v>
      </c>
      <c r="O295" s="155">
        <v>100</v>
      </c>
      <c r="P295" s="155">
        <v>600</v>
      </c>
      <c r="Q295" s="144">
        <f t="shared" si="39"/>
        <v>500</v>
      </c>
      <c r="R295" s="65"/>
      <c r="S295" s="59"/>
    </row>
    <row r="296" spans="1:22" outlineLevel="2" x14ac:dyDescent="0.25">
      <c r="A296" s="213"/>
      <c r="B296" s="210"/>
      <c r="C296" s="205"/>
      <c r="D296" s="7" t="s">
        <v>431</v>
      </c>
      <c r="E296" s="7"/>
      <c r="F296" s="211"/>
      <c r="G296" s="209"/>
      <c r="H296" s="8" t="s">
        <v>716</v>
      </c>
      <c r="I296" s="24">
        <v>30</v>
      </c>
      <c r="J296" s="24">
        <v>100</v>
      </c>
      <c r="K296" s="24">
        <f t="shared" si="40"/>
        <v>70</v>
      </c>
      <c r="L296" s="10" t="s">
        <v>722</v>
      </c>
      <c r="M296" s="141" t="s">
        <v>295</v>
      </c>
      <c r="N296" s="142" t="s">
        <v>296</v>
      </c>
      <c r="O296" s="155">
        <v>90</v>
      </c>
      <c r="P296" s="155">
        <v>550</v>
      </c>
      <c r="Q296" s="144">
        <f t="shared" si="39"/>
        <v>460</v>
      </c>
      <c r="R296" s="65"/>
      <c r="S296" s="59"/>
    </row>
    <row r="297" spans="1:22" outlineLevel="2" x14ac:dyDescent="0.25">
      <c r="A297" s="213"/>
      <c r="B297" s="210"/>
      <c r="C297" s="205"/>
      <c r="D297" s="7"/>
      <c r="E297" s="7"/>
      <c r="F297" s="211"/>
      <c r="G297" s="4"/>
      <c r="H297" s="8"/>
      <c r="I297" s="24"/>
      <c r="J297" s="24"/>
      <c r="K297" s="24"/>
      <c r="L297" s="10"/>
      <c r="M297" s="141" t="s">
        <v>50</v>
      </c>
      <c r="N297" s="142" t="s">
        <v>51</v>
      </c>
      <c r="O297" s="155">
        <v>80</v>
      </c>
      <c r="P297" s="155">
        <v>940</v>
      </c>
      <c r="Q297" s="144">
        <f t="shared" si="39"/>
        <v>860</v>
      </c>
      <c r="R297" s="65"/>
      <c r="S297" s="59"/>
    </row>
    <row r="298" spans="1:22" outlineLevel="2" x14ac:dyDescent="0.25">
      <c r="A298" s="213"/>
      <c r="B298" s="210"/>
      <c r="C298" s="205"/>
      <c r="D298" s="7"/>
      <c r="E298" s="7"/>
      <c r="F298" s="211"/>
      <c r="G298" s="7"/>
      <c r="H298" s="8"/>
      <c r="I298" s="24"/>
      <c r="J298" s="24"/>
      <c r="K298" s="24"/>
      <c r="L298" s="10"/>
      <c r="M298" s="141" t="s">
        <v>151</v>
      </c>
      <c r="N298" s="142" t="s">
        <v>152</v>
      </c>
      <c r="O298" s="155">
        <v>30</v>
      </c>
      <c r="P298" s="155">
        <v>100</v>
      </c>
      <c r="Q298" s="144">
        <f t="shared" si="39"/>
        <v>70</v>
      </c>
      <c r="R298" s="65"/>
      <c r="S298" s="59"/>
    </row>
    <row r="299" spans="1:22" ht="30" outlineLevel="1" x14ac:dyDescent="0.25">
      <c r="A299" s="195">
        <v>822</v>
      </c>
      <c r="B299" s="11" t="s">
        <v>232</v>
      </c>
      <c r="C299" s="12" t="s">
        <v>822</v>
      </c>
      <c r="D299" s="12"/>
      <c r="E299" s="12"/>
      <c r="F299" s="12"/>
      <c r="G299" s="12"/>
      <c r="H299" s="12" t="s">
        <v>418</v>
      </c>
      <c r="I299" s="13">
        <f>SUM(I240:I298)</f>
        <v>32652</v>
      </c>
      <c r="J299" s="13">
        <f>SUM(J240:J298)</f>
        <v>135030</v>
      </c>
      <c r="K299" s="13">
        <f>SUM(K240:K298)</f>
        <v>102378</v>
      </c>
      <c r="L299" s="13"/>
      <c r="M299" s="149"/>
      <c r="N299" s="149" t="s">
        <v>418</v>
      </c>
      <c r="O299" s="150">
        <f>SUM(O240:O298)</f>
        <v>28720</v>
      </c>
      <c r="P299" s="150">
        <f>SUM(P240:P298)</f>
        <v>151045</v>
      </c>
      <c r="Q299" s="150">
        <f>SUM(Q240:Q298)</f>
        <v>122325</v>
      </c>
      <c r="R299" s="60">
        <f>K299-Q299</f>
        <v>-19947</v>
      </c>
      <c r="S299" s="64" t="s">
        <v>821</v>
      </c>
      <c r="T299" s="61">
        <f>(Q299)/1.1</f>
        <v>111204.54545454544</v>
      </c>
      <c r="U299" s="62">
        <f>T299-K299</f>
        <v>8826.5454545454413</v>
      </c>
      <c r="V299" s="63" t="s">
        <v>565</v>
      </c>
    </row>
    <row r="300" spans="1:22" outlineLevel="2" x14ac:dyDescent="0.25">
      <c r="A300" s="215" t="s">
        <v>297</v>
      </c>
      <c r="B300" s="210" t="s">
        <v>298</v>
      </c>
      <c r="C300" s="204" t="s">
        <v>869</v>
      </c>
      <c r="D300" s="7" t="s">
        <v>426</v>
      </c>
      <c r="E300" s="7" t="s">
        <v>583</v>
      </c>
      <c r="F300" s="211" t="s">
        <v>52</v>
      </c>
      <c r="G300" s="4">
        <v>4420</v>
      </c>
      <c r="H300" s="8" t="s">
        <v>879</v>
      </c>
      <c r="I300" s="24"/>
      <c r="J300" s="24">
        <v>4000</v>
      </c>
      <c r="K300" s="24">
        <f>J300-I300</f>
        <v>4000</v>
      </c>
      <c r="L300" s="10" t="s">
        <v>880</v>
      </c>
      <c r="M300" s="141" t="s">
        <v>55</v>
      </c>
      <c r="N300" s="142" t="s">
        <v>56</v>
      </c>
      <c r="O300" s="155">
        <v>0</v>
      </c>
      <c r="P300" s="155">
        <v>2000</v>
      </c>
      <c r="Q300" s="144">
        <f t="shared" ref="Q300:Q322" si="41">P300-O300</f>
        <v>2000</v>
      </c>
      <c r="R300" s="65"/>
      <c r="S300" s="59"/>
    </row>
    <row r="301" spans="1:22" ht="45" outlineLevel="2" x14ac:dyDescent="0.25">
      <c r="A301" s="215"/>
      <c r="B301" s="210"/>
      <c r="C301" s="205"/>
      <c r="D301" s="7" t="s">
        <v>427</v>
      </c>
      <c r="E301" s="7" t="s">
        <v>873</v>
      </c>
      <c r="F301" s="211"/>
      <c r="G301" s="4">
        <v>4423</v>
      </c>
      <c r="H301" s="8" t="s">
        <v>312</v>
      </c>
      <c r="I301" s="24"/>
      <c r="J301" s="100">
        <v>3000</v>
      </c>
      <c r="K301" s="24">
        <f t="shared" ref="K301:K318" si="42">J301-I301</f>
        <v>3000</v>
      </c>
      <c r="L301" s="10" t="s">
        <v>881</v>
      </c>
      <c r="M301" s="141" t="s">
        <v>57</v>
      </c>
      <c r="N301" s="142" t="s">
        <v>58</v>
      </c>
      <c r="O301" s="155"/>
      <c r="P301" s="155">
        <v>2000</v>
      </c>
      <c r="Q301" s="144">
        <f t="shared" si="41"/>
        <v>2000</v>
      </c>
      <c r="R301" s="65"/>
      <c r="S301" s="59"/>
    </row>
    <row r="302" spans="1:22" ht="30" outlineLevel="2" x14ac:dyDescent="0.25">
      <c r="A302" s="215"/>
      <c r="B302" s="210"/>
      <c r="C302" s="205"/>
      <c r="D302" s="7" t="s">
        <v>428</v>
      </c>
      <c r="E302" s="7" t="s">
        <v>874</v>
      </c>
      <c r="F302" s="211"/>
      <c r="G302" s="4">
        <v>4454</v>
      </c>
      <c r="H302" s="8" t="s">
        <v>882</v>
      </c>
      <c r="I302" s="24"/>
      <c r="J302" s="100">
        <v>3694</v>
      </c>
      <c r="K302" s="24">
        <f t="shared" si="42"/>
        <v>3694</v>
      </c>
      <c r="L302" s="10" t="s">
        <v>883</v>
      </c>
      <c r="M302" s="141" t="s">
        <v>115</v>
      </c>
      <c r="N302" s="142" t="s">
        <v>116</v>
      </c>
      <c r="O302" s="155"/>
      <c r="P302" s="155">
        <v>500</v>
      </c>
      <c r="Q302" s="144">
        <f t="shared" si="41"/>
        <v>500</v>
      </c>
      <c r="R302" s="65"/>
      <c r="S302" s="89" t="s">
        <v>1575</v>
      </c>
    </row>
    <row r="303" spans="1:22" outlineLevel="2" x14ac:dyDescent="0.25">
      <c r="A303" s="215"/>
      <c r="B303" s="210"/>
      <c r="C303" s="205"/>
      <c r="D303" s="7" t="s">
        <v>429</v>
      </c>
      <c r="E303" s="7" t="s">
        <v>585</v>
      </c>
      <c r="F303" s="211"/>
      <c r="G303" s="4">
        <v>420</v>
      </c>
      <c r="H303" s="8" t="s">
        <v>56</v>
      </c>
      <c r="I303" s="24"/>
      <c r="J303" s="100">
        <v>1400</v>
      </c>
      <c r="K303" s="24">
        <f t="shared" si="42"/>
        <v>1400</v>
      </c>
      <c r="L303" s="10" t="s">
        <v>884</v>
      </c>
      <c r="M303" s="141" t="s">
        <v>59</v>
      </c>
      <c r="N303" s="142" t="s">
        <v>60</v>
      </c>
      <c r="O303" s="155"/>
      <c r="P303" s="155">
        <v>200</v>
      </c>
      <c r="Q303" s="144">
        <f t="shared" si="41"/>
        <v>200</v>
      </c>
      <c r="R303" s="65"/>
      <c r="S303" s="89" t="s">
        <v>1603</v>
      </c>
    </row>
    <row r="304" spans="1:22" ht="30" outlineLevel="2" x14ac:dyDescent="0.25">
      <c r="A304" s="215"/>
      <c r="B304" s="210"/>
      <c r="C304" s="205"/>
      <c r="D304" s="7" t="s">
        <v>430</v>
      </c>
      <c r="E304" s="7" t="s">
        <v>588</v>
      </c>
      <c r="F304" s="211"/>
      <c r="G304" s="4">
        <v>42742</v>
      </c>
      <c r="H304" s="8" t="s">
        <v>885</v>
      </c>
      <c r="I304" s="24"/>
      <c r="J304" s="100">
        <v>2000</v>
      </c>
      <c r="K304" s="24">
        <f t="shared" si="42"/>
        <v>2000</v>
      </c>
      <c r="L304" s="10" t="s">
        <v>886</v>
      </c>
      <c r="M304" s="141" t="s">
        <v>299</v>
      </c>
      <c r="N304" s="142" t="s">
        <v>300</v>
      </c>
      <c r="O304" s="155">
        <v>0</v>
      </c>
      <c r="P304" s="155">
        <v>800</v>
      </c>
      <c r="Q304" s="144">
        <f t="shared" si="41"/>
        <v>800</v>
      </c>
      <c r="R304" s="65"/>
      <c r="S304" s="59"/>
    </row>
    <row r="305" spans="1:22" ht="30" outlineLevel="2" x14ac:dyDescent="0.25">
      <c r="A305" s="215"/>
      <c r="B305" s="210"/>
      <c r="C305" s="205"/>
      <c r="D305" s="7" t="s">
        <v>431</v>
      </c>
      <c r="E305" s="7" t="s">
        <v>875</v>
      </c>
      <c r="F305" s="211"/>
      <c r="G305" s="208">
        <v>420</v>
      </c>
      <c r="H305" s="8" t="s">
        <v>887</v>
      </c>
      <c r="I305" s="24"/>
      <c r="J305" s="24">
        <v>680</v>
      </c>
      <c r="K305" s="24">
        <f t="shared" si="42"/>
        <v>680</v>
      </c>
      <c r="L305" s="10" t="s">
        <v>888</v>
      </c>
      <c r="M305" s="141" t="s">
        <v>61</v>
      </c>
      <c r="N305" s="142" t="s">
        <v>62</v>
      </c>
      <c r="O305" s="155">
        <v>150</v>
      </c>
      <c r="P305" s="155">
        <v>1500</v>
      </c>
      <c r="Q305" s="144">
        <f t="shared" si="41"/>
        <v>1350</v>
      </c>
      <c r="R305" s="65"/>
      <c r="S305" s="89" t="s">
        <v>1604</v>
      </c>
    </row>
    <row r="306" spans="1:22" ht="30" outlineLevel="2" x14ac:dyDescent="0.25">
      <c r="A306" s="215"/>
      <c r="B306" s="210"/>
      <c r="C306" s="205"/>
      <c r="D306" s="7" t="s">
        <v>432</v>
      </c>
      <c r="E306" s="7" t="s">
        <v>876</v>
      </c>
      <c r="F306" s="211"/>
      <c r="G306" s="209"/>
      <c r="H306" s="8" t="s">
        <v>889</v>
      </c>
      <c r="I306" s="24">
        <v>120</v>
      </c>
      <c r="J306" s="24">
        <v>500</v>
      </c>
      <c r="K306" s="24">
        <f t="shared" si="42"/>
        <v>380</v>
      </c>
      <c r="L306" s="10" t="s">
        <v>890</v>
      </c>
      <c r="M306" s="141" t="s">
        <v>139</v>
      </c>
      <c r="N306" s="142" t="s">
        <v>140</v>
      </c>
      <c r="O306" s="155">
        <v>120</v>
      </c>
      <c r="P306" s="155">
        <v>500</v>
      </c>
      <c r="Q306" s="144">
        <f t="shared" si="41"/>
        <v>380</v>
      </c>
      <c r="R306" s="65"/>
      <c r="S306" s="59"/>
    </row>
    <row r="307" spans="1:22" ht="30" outlineLevel="2" x14ac:dyDescent="0.25">
      <c r="A307" s="215"/>
      <c r="B307" s="210"/>
      <c r="C307" s="205"/>
      <c r="D307" s="7" t="s">
        <v>433</v>
      </c>
      <c r="E307" s="7" t="s">
        <v>751</v>
      </c>
      <c r="F307" s="211"/>
      <c r="G307" s="4">
        <v>4204</v>
      </c>
      <c r="H307" s="8" t="s">
        <v>891</v>
      </c>
      <c r="I307" s="24">
        <v>600</v>
      </c>
      <c r="J307" s="24">
        <v>1800</v>
      </c>
      <c r="K307" s="24">
        <f t="shared" si="42"/>
        <v>1200</v>
      </c>
      <c r="L307" s="10" t="s">
        <v>892</v>
      </c>
      <c r="M307" s="141" t="s">
        <v>285</v>
      </c>
      <c r="N307" s="142" t="s">
        <v>286</v>
      </c>
      <c r="O307" s="155"/>
      <c r="P307" s="155">
        <v>730</v>
      </c>
      <c r="Q307" s="144">
        <f t="shared" si="41"/>
        <v>730</v>
      </c>
      <c r="R307" s="65"/>
      <c r="S307" s="59"/>
    </row>
    <row r="308" spans="1:22" ht="30" outlineLevel="2" x14ac:dyDescent="0.25">
      <c r="A308" s="215"/>
      <c r="B308" s="210"/>
      <c r="C308" s="205"/>
      <c r="D308" s="7" t="s">
        <v>434</v>
      </c>
      <c r="E308" s="7" t="s">
        <v>870</v>
      </c>
      <c r="F308" s="211"/>
      <c r="G308" s="204">
        <v>420</v>
      </c>
      <c r="H308" s="8" t="s">
        <v>893</v>
      </c>
      <c r="I308" s="24"/>
      <c r="J308" s="24">
        <v>100</v>
      </c>
      <c r="K308" s="24">
        <f t="shared" si="42"/>
        <v>100</v>
      </c>
      <c r="L308" s="10" t="s">
        <v>894</v>
      </c>
      <c r="M308" s="141" t="s">
        <v>183</v>
      </c>
      <c r="N308" s="142" t="s">
        <v>184</v>
      </c>
      <c r="O308" s="155"/>
      <c r="P308" s="155">
        <v>396</v>
      </c>
      <c r="Q308" s="144">
        <f t="shared" si="41"/>
        <v>396</v>
      </c>
      <c r="R308" s="65"/>
      <c r="S308" s="59"/>
    </row>
    <row r="309" spans="1:22" ht="45" outlineLevel="2" x14ac:dyDescent="0.25">
      <c r="A309" s="215"/>
      <c r="B309" s="210"/>
      <c r="C309" s="205"/>
      <c r="D309" s="7" t="s">
        <v>472</v>
      </c>
      <c r="E309" s="7" t="s">
        <v>659</v>
      </c>
      <c r="F309" s="211"/>
      <c r="G309" s="205"/>
      <c r="H309" s="8" t="s">
        <v>895</v>
      </c>
      <c r="I309" s="24"/>
      <c r="J309" s="100">
        <v>200</v>
      </c>
      <c r="K309" s="24">
        <f t="shared" si="42"/>
        <v>200</v>
      </c>
      <c r="L309" s="10" t="s">
        <v>886</v>
      </c>
      <c r="M309" s="141" t="s">
        <v>117</v>
      </c>
      <c r="N309" s="142" t="s">
        <v>118</v>
      </c>
      <c r="O309" s="155"/>
      <c r="P309" s="155">
        <v>90</v>
      </c>
      <c r="Q309" s="144">
        <f t="shared" si="41"/>
        <v>90</v>
      </c>
      <c r="R309" s="65"/>
      <c r="S309" s="59"/>
    </row>
    <row r="310" spans="1:22" ht="45" outlineLevel="2" x14ac:dyDescent="0.25">
      <c r="A310" s="215"/>
      <c r="B310" s="210"/>
      <c r="C310" s="205"/>
      <c r="D310" s="7" t="s">
        <v>476</v>
      </c>
      <c r="E310" s="7" t="s">
        <v>670</v>
      </c>
      <c r="F310" s="211"/>
      <c r="G310" s="205"/>
      <c r="H310" s="8" t="s">
        <v>896</v>
      </c>
      <c r="I310" s="24"/>
      <c r="J310" s="100">
        <v>500</v>
      </c>
      <c r="K310" s="24">
        <f t="shared" si="42"/>
        <v>500</v>
      </c>
      <c r="L310" s="10" t="s">
        <v>897</v>
      </c>
      <c r="M310" s="141" t="s">
        <v>301</v>
      </c>
      <c r="N310" s="142" t="s">
        <v>302</v>
      </c>
      <c r="O310" s="155">
        <v>300</v>
      </c>
      <c r="P310" s="155">
        <v>1500</v>
      </c>
      <c r="Q310" s="144">
        <f t="shared" si="41"/>
        <v>1200</v>
      </c>
      <c r="R310" s="65"/>
      <c r="S310" s="59"/>
    </row>
    <row r="311" spans="1:22" outlineLevel="2" x14ac:dyDescent="0.25">
      <c r="A311" s="215"/>
      <c r="B311" s="210"/>
      <c r="C311" s="205"/>
      <c r="D311" s="7" t="s">
        <v>480</v>
      </c>
      <c r="E311" s="7" t="s">
        <v>661</v>
      </c>
      <c r="F311" s="211"/>
      <c r="G311" s="205"/>
      <c r="H311" s="8" t="s">
        <v>898</v>
      </c>
      <c r="I311" s="24"/>
      <c r="J311" s="100">
        <v>1200</v>
      </c>
      <c r="K311" s="24">
        <f t="shared" si="42"/>
        <v>1200</v>
      </c>
      <c r="L311" s="10" t="s">
        <v>899</v>
      </c>
      <c r="M311" s="141" t="s">
        <v>149</v>
      </c>
      <c r="N311" s="142" t="s">
        <v>150</v>
      </c>
      <c r="O311" s="155"/>
      <c r="P311" s="155">
        <v>227</v>
      </c>
      <c r="Q311" s="144">
        <f t="shared" si="41"/>
        <v>227</v>
      </c>
      <c r="R311" s="65"/>
      <c r="S311" s="59"/>
    </row>
    <row r="312" spans="1:22" ht="30" outlineLevel="2" x14ac:dyDescent="0.25">
      <c r="A312" s="215"/>
      <c r="B312" s="210"/>
      <c r="C312" s="205"/>
      <c r="D312" s="7" t="s">
        <v>548</v>
      </c>
      <c r="E312" s="7" t="s">
        <v>601</v>
      </c>
      <c r="F312" s="211"/>
      <c r="G312" s="205"/>
      <c r="H312" s="8" t="s">
        <v>900</v>
      </c>
      <c r="I312" s="24"/>
      <c r="J312" s="100">
        <v>200</v>
      </c>
      <c r="K312" s="24">
        <f t="shared" si="42"/>
        <v>200</v>
      </c>
      <c r="L312" s="10" t="s">
        <v>901</v>
      </c>
      <c r="M312" s="141" t="s">
        <v>123</v>
      </c>
      <c r="N312" s="142" t="s">
        <v>124</v>
      </c>
      <c r="O312" s="155"/>
      <c r="P312" s="155">
        <v>350</v>
      </c>
      <c r="Q312" s="144">
        <f t="shared" si="41"/>
        <v>350</v>
      </c>
      <c r="R312" s="65"/>
      <c r="S312" s="59"/>
    </row>
    <row r="313" spans="1:22" ht="45" outlineLevel="2" x14ac:dyDescent="0.25">
      <c r="A313" s="215"/>
      <c r="B313" s="210"/>
      <c r="C313" s="205"/>
      <c r="D313" s="7" t="s">
        <v>502</v>
      </c>
      <c r="E313" s="7" t="s">
        <v>877</v>
      </c>
      <c r="F313" s="211"/>
      <c r="G313" s="205"/>
      <c r="H313" s="8" t="s">
        <v>902</v>
      </c>
      <c r="I313" s="24"/>
      <c r="J313" s="100">
        <v>355</v>
      </c>
      <c r="K313" s="24">
        <f t="shared" si="42"/>
        <v>355</v>
      </c>
      <c r="L313" s="10" t="s">
        <v>903</v>
      </c>
      <c r="M313" s="141" t="s">
        <v>303</v>
      </c>
      <c r="N313" s="142" t="s">
        <v>304</v>
      </c>
      <c r="O313" s="155"/>
      <c r="P313" s="155">
        <v>300</v>
      </c>
      <c r="Q313" s="144">
        <f t="shared" si="41"/>
        <v>300</v>
      </c>
      <c r="R313" s="65"/>
      <c r="S313" s="89" t="s">
        <v>1605</v>
      </c>
    </row>
    <row r="314" spans="1:22" ht="30" outlineLevel="2" x14ac:dyDescent="0.25">
      <c r="A314" s="215"/>
      <c r="B314" s="210"/>
      <c r="C314" s="205"/>
      <c r="D314" s="7" t="s">
        <v>504</v>
      </c>
      <c r="E314" s="7" t="s">
        <v>786</v>
      </c>
      <c r="F314" s="211"/>
      <c r="G314" s="205"/>
      <c r="H314" s="8" t="s">
        <v>904</v>
      </c>
      <c r="I314" s="24"/>
      <c r="J314" s="100">
        <v>70</v>
      </c>
      <c r="K314" s="24">
        <f t="shared" si="42"/>
        <v>70</v>
      </c>
      <c r="L314" s="10" t="s">
        <v>901</v>
      </c>
      <c r="M314" s="141" t="s">
        <v>305</v>
      </c>
      <c r="N314" s="142" t="s">
        <v>306</v>
      </c>
      <c r="O314" s="155"/>
      <c r="P314" s="155">
        <v>800</v>
      </c>
      <c r="Q314" s="144">
        <f t="shared" si="41"/>
        <v>800</v>
      </c>
      <c r="R314" s="65"/>
      <c r="S314" s="59"/>
    </row>
    <row r="315" spans="1:22" ht="45" outlineLevel="2" x14ac:dyDescent="0.25">
      <c r="A315" s="215"/>
      <c r="B315" s="210"/>
      <c r="C315" s="205"/>
      <c r="D315" s="7" t="s">
        <v>508</v>
      </c>
      <c r="E315" s="7" t="s">
        <v>878</v>
      </c>
      <c r="F315" s="211"/>
      <c r="G315" s="205"/>
      <c r="H315" s="8" t="s">
        <v>905</v>
      </c>
      <c r="I315" s="24"/>
      <c r="J315" s="100">
        <v>50</v>
      </c>
      <c r="K315" s="24">
        <f t="shared" si="42"/>
        <v>50</v>
      </c>
      <c r="L315" s="10" t="s">
        <v>901</v>
      </c>
      <c r="M315" s="141" t="s">
        <v>307</v>
      </c>
      <c r="N315" s="142" t="s">
        <v>308</v>
      </c>
      <c r="O315" s="155"/>
      <c r="P315" s="155">
        <v>4000</v>
      </c>
      <c r="Q315" s="144">
        <f t="shared" si="41"/>
        <v>4000</v>
      </c>
      <c r="R315" s="65"/>
      <c r="S315" s="89" t="s">
        <v>1606</v>
      </c>
    </row>
    <row r="316" spans="1:22" ht="45" outlineLevel="2" x14ac:dyDescent="0.25">
      <c r="A316" s="215"/>
      <c r="B316" s="210"/>
      <c r="C316" s="205"/>
      <c r="D316" s="120" t="s">
        <v>551</v>
      </c>
      <c r="E316" s="120" t="s">
        <v>871</v>
      </c>
      <c r="F316" s="211"/>
      <c r="G316" s="205"/>
      <c r="H316" s="200" t="s">
        <v>1666</v>
      </c>
      <c r="I316" s="123"/>
      <c r="J316" s="123">
        <f>500+249</f>
        <v>749</v>
      </c>
      <c r="K316" s="123">
        <f t="shared" si="42"/>
        <v>749</v>
      </c>
      <c r="L316" s="121" t="s">
        <v>1670</v>
      </c>
      <c r="M316" s="141" t="s">
        <v>309</v>
      </c>
      <c r="N316" s="142" t="s">
        <v>310</v>
      </c>
      <c r="O316" s="155"/>
      <c r="P316" s="155">
        <v>100</v>
      </c>
      <c r="Q316" s="144">
        <f t="shared" si="41"/>
        <v>100</v>
      </c>
      <c r="R316" s="65"/>
      <c r="S316" s="59"/>
    </row>
    <row r="317" spans="1:22" ht="45" outlineLevel="2" x14ac:dyDescent="0.25">
      <c r="A317" s="215"/>
      <c r="B317" s="210"/>
      <c r="C317" s="205"/>
      <c r="D317" s="7" t="s">
        <v>512</v>
      </c>
      <c r="E317" s="7" t="s">
        <v>871</v>
      </c>
      <c r="F317" s="211"/>
      <c r="G317" s="205"/>
      <c r="H317" s="8" t="s">
        <v>906</v>
      </c>
      <c r="I317" s="24"/>
      <c r="J317" s="100">
        <v>0</v>
      </c>
      <c r="K317" s="24">
        <f t="shared" si="42"/>
        <v>0</v>
      </c>
      <c r="L317" s="10" t="s">
        <v>907</v>
      </c>
      <c r="M317" s="141" t="s">
        <v>311</v>
      </c>
      <c r="N317" s="142" t="s">
        <v>312</v>
      </c>
      <c r="O317" s="155">
        <v>100</v>
      </c>
      <c r="P317" s="155">
        <v>3000</v>
      </c>
      <c r="Q317" s="144">
        <f t="shared" si="41"/>
        <v>2900</v>
      </c>
      <c r="R317" s="65"/>
      <c r="S317" s="89" t="s">
        <v>1607</v>
      </c>
    </row>
    <row r="318" spans="1:22" ht="45" outlineLevel="2" x14ac:dyDescent="0.25">
      <c r="A318" s="215"/>
      <c r="B318" s="210"/>
      <c r="C318" s="205"/>
      <c r="D318" s="7" t="s">
        <v>514</v>
      </c>
      <c r="E318" s="7" t="s">
        <v>872</v>
      </c>
      <c r="F318" s="211"/>
      <c r="G318" s="206"/>
      <c r="H318" s="8" t="s">
        <v>908</v>
      </c>
      <c r="I318" s="24"/>
      <c r="J318" s="100">
        <v>650</v>
      </c>
      <c r="K318" s="24">
        <f t="shared" si="42"/>
        <v>650</v>
      </c>
      <c r="L318" s="10" t="s">
        <v>909</v>
      </c>
      <c r="M318" s="141" t="s">
        <v>313</v>
      </c>
      <c r="N318" s="142" t="s">
        <v>314</v>
      </c>
      <c r="O318" s="155"/>
      <c r="P318" s="155">
        <v>3000</v>
      </c>
      <c r="Q318" s="144">
        <f t="shared" si="41"/>
        <v>3000</v>
      </c>
      <c r="R318" s="65"/>
      <c r="S318" s="89" t="s">
        <v>1608</v>
      </c>
    </row>
    <row r="319" spans="1:22" outlineLevel="2" x14ac:dyDescent="0.25">
      <c r="A319" s="215"/>
      <c r="B319" s="210"/>
      <c r="C319" s="206"/>
      <c r="D319" s="7"/>
      <c r="E319" s="7"/>
      <c r="F319" s="211"/>
      <c r="G319" s="7"/>
      <c r="H319" s="8"/>
      <c r="I319" s="22"/>
      <c r="J319" s="22"/>
      <c r="K319" s="20"/>
      <c r="L319" s="10"/>
      <c r="M319" s="141" t="s">
        <v>201</v>
      </c>
      <c r="N319" s="142" t="s">
        <v>202</v>
      </c>
      <c r="O319" s="155">
        <v>0</v>
      </c>
      <c r="P319" s="155"/>
      <c r="Q319" s="144">
        <f t="shared" si="41"/>
        <v>0</v>
      </c>
      <c r="R319" s="65"/>
      <c r="S319" s="59"/>
    </row>
    <row r="320" spans="1:22" ht="30" outlineLevel="1" x14ac:dyDescent="0.25">
      <c r="A320" s="195">
        <v>8231</v>
      </c>
      <c r="B320" s="11" t="s">
        <v>298</v>
      </c>
      <c r="C320" s="12" t="s">
        <v>869</v>
      </c>
      <c r="D320" s="12"/>
      <c r="E320" s="12"/>
      <c r="F320" s="12"/>
      <c r="G320" s="12"/>
      <c r="H320" s="12" t="s">
        <v>418</v>
      </c>
      <c r="I320" s="13">
        <f t="shared" ref="I320:K320" si="43">SUM(I300:I319)</f>
        <v>720</v>
      </c>
      <c r="J320" s="13">
        <f t="shared" si="43"/>
        <v>21148</v>
      </c>
      <c r="K320" s="13">
        <f t="shared" si="43"/>
        <v>20428</v>
      </c>
      <c r="L320" s="13"/>
      <c r="M320" s="149"/>
      <c r="N320" s="149" t="s">
        <v>418</v>
      </c>
      <c r="O320" s="150">
        <f>SUM(O300:O319)</f>
        <v>670</v>
      </c>
      <c r="P320" s="150">
        <f>SUM(P300:P319)</f>
        <v>21993</v>
      </c>
      <c r="Q320" s="150">
        <f>SUM(Q300:Q319)</f>
        <v>21323</v>
      </c>
      <c r="R320" s="60">
        <f>K320-Q320</f>
        <v>-895</v>
      </c>
      <c r="S320" s="59"/>
      <c r="T320" s="61">
        <f>Q320/1.1</f>
        <v>19384.545454545452</v>
      </c>
      <c r="U320" s="62">
        <f>T320-K320</f>
        <v>-1043.4545454545478</v>
      </c>
      <c r="V320" s="63" t="s">
        <v>565</v>
      </c>
    </row>
    <row r="321" spans="1:19" ht="45" hidden="1" outlineLevel="2" x14ac:dyDescent="0.25">
      <c r="A321" s="244" t="s">
        <v>315</v>
      </c>
      <c r="B321" s="204" t="s">
        <v>316</v>
      </c>
      <c r="C321" s="204"/>
      <c r="D321" s="7" t="s">
        <v>426</v>
      </c>
      <c r="E321" s="7" t="s">
        <v>616</v>
      </c>
      <c r="F321" s="211" t="s">
        <v>52</v>
      </c>
      <c r="G321" s="7">
        <v>420</v>
      </c>
      <c r="H321" s="8" t="s">
        <v>621</v>
      </c>
      <c r="I321" s="9"/>
      <c r="J321" s="9">
        <v>800</v>
      </c>
      <c r="K321" s="9">
        <f>J321-I321</f>
        <v>800</v>
      </c>
      <c r="L321" s="10" t="s">
        <v>638</v>
      </c>
      <c r="M321" s="141" t="s">
        <v>317</v>
      </c>
      <c r="N321" s="142" t="s">
        <v>318</v>
      </c>
      <c r="O321" s="144"/>
      <c r="P321" s="144">
        <v>1000</v>
      </c>
      <c r="Q321" s="144">
        <f t="shared" si="41"/>
        <v>1000</v>
      </c>
      <c r="R321" s="65"/>
      <c r="S321" s="59"/>
    </row>
    <row r="322" spans="1:19" ht="30" hidden="1" outlineLevel="2" x14ac:dyDescent="0.25">
      <c r="A322" s="245"/>
      <c r="B322" s="205"/>
      <c r="C322" s="205"/>
      <c r="D322" s="7" t="s">
        <v>427</v>
      </c>
      <c r="E322" s="7" t="s">
        <v>658</v>
      </c>
      <c r="F322" s="211"/>
      <c r="G322" s="7"/>
      <c r="H322" s="8" t="s">
        <v>622</v>
      </c>
      <c r="I322" s="9"/>
      <c r="J322" s="9"/>
      <c r="K322" s="9">
        <f t="shared" ref="K322:K340" si="44">J322-I322</f>
        <v>0</v>
      </c>
      <c r="L322" s="10" t="s">
        <v>639</v>
      </c>
      <c r="M322" s="141" t="s">
        <v>55</v>
      </c>
      <c r="N322" s="142" t="s">
        <v>56</v>
      </c>
      <c r="O322" s="144"/>
      <c r="P322" s="144">
        <v>1200</v>
      </c>
      <c r="Q322" s="144">
        <f t="shared" si="41"/>
        <v>1200</v>
      </c>
      <c r="R322" s="65"/>
      <c r="S322" s="59"/>
    </row>
    <row r="323" spans="1:19" ht="75" hidden="1" outlineLevel="2" x14ac:dyDescent="0.25">
      <c r="A323" s="245"/>
      <c r="B323" s="205"/>
      <c r="C323" s="205"/>
      <c r="D323" s="7" t="s">
        <v>428</v>
      </c>
      <c r="E323" s="7" t="s">
        <v>659</v>
      </c>
      <c r="F323" s="211"/>
      <c r="G323" s="7"/>
      <c r="H323" s="8" t="s">
        <v>623</v>
      </c>
      <c r="I323" s="9"/>
      <c r="J323" s="9"/>
      <c r="K323" s="9">
        <f t="shared" si="44"/>
        <v>0</v>
      </c>
      <c r="L323" s="10" t="s">
        <v>640</v>
      </c>
      <c r="M323" s="141" t="s">
        <v>57</v>
      </c>
      <c r="N323" s="142" t="s">
        <v>58</v>
      </c>
      <c r="O323" s="144">
        <v>200</v>
      </c>
      <c r="P323" s="144">
        <v>2950</v>
      </c>
      <c r="Q323" s="144">
        <f t="shared" ref="Q323:Q395" si="45">P323-O323</f>
        <v>2750</v>
      </c>
      <c r="R323" s="65"/>
      <c r="S323" s="59"/>
    </row>
    <row r="324" spans="1:19" ht="30" hidden="1" outlineLevel="2" x14ac:dyDescent="0.25">
      <c r="A324" s="245"/>
      <c r="B324" s="205"/>
      <c r="C324" s="205"/>
      <c r="D324" s="7" t="s">
        <v>429</v>
      </c>
      <c r="E324" s="7" t="s">
        <v>660</v>
      </c>
      <c r="F324" s="211"/>
      <c r="G324" s="7">
        <v>420</v>
      </c>
      <c r="H324" s="8" t="s">
        <v>60</v>
      </c>
      <c r="I324" s="9"/>
      <c r="J324" s="9">
        <v>600</v>
      </c>
      <c r="K324" s="9">
        <f t="shared" si="44"/>
        <v>600</v>
      </c>
      <c r="L324" s="10" t="s">
        <v>641</v>
      </c>
      <c r="M324" s="141" t="s">
        <v>115</v>
      </c>
      <c r="N324" s="142" t="s">
        <v>116</v>
      </c>
      <c r="O324" s="144"/>
      <c r="P324" s="144">
        <v>1500</v>
      </c>
      <c r="Q324" s="144">
        <f t="shared" si="45"/>
        <v>1500</v>
      </c>
      <c r="R324" s="65"/>
      <c r="S324" s="89" t="s">
        <v>1609</v>
      </c>
    </row>
    <row r="325" spans="1:19" ht="45" hidden="1" outlineLevel="2" x14ac:dyDescent="0.25">
      <c r="A325" s="245"/>
      <c r="B325" s="205"/>
      <c r="C325" s="205"/>
      <c r="D325" s="7" t="s">
        <v>430</v>
      </c>
      <c r="E325" s="7" t="s">
        <v>661</v>
      </c>
      <c r="F325" s="211"/>
      <c r="G325" s="7"/>
      <c r="H325" s="8" t="s">
        <v>624</v>
      </c>
      <c r="I325" s="9"/>
      <c r="J325" s="9"/>
      <c r="K325" s="9">
        <f t="shared" si="44"/>
        <v>0</v>
      </c>
      <c r="L325" s="10" t="s">
        <v>642</v>
      </c>
      <c r="M325" s="141" t="s">
        <v>319</v>
      </c>
      <c r="N325" s="142" t="s">
        <v>320</v>
      </c>
      <c r="O325" s="144"/>
      <c r="P325" s="144">
        <v>500</v>
      </c>
      <c r="Q325" s="144">
        <f t="shared" si="45"/>
        <v>500</v>
      </c>
      <c r="R325" s="65"/>
      <c r="S325" s="59"/>
    </row>
    <row r="326" spans="1:19" ht="60" hidden="1" outlineLevel="2" x14ac:dyDescent="0.25">
      <c r="A326" s="245"/>
      <c r="B326" s="205"/>
      <c r="C326" s="205"/>
      <c r="D326" s="7" t="s">
        <v>431</v>
      </c>
      <c r="E326" s="7" t="s">
        <v>662</v>
      </c>
      <c r="F326" s="211"/>
      <c r="G326" s="4">
        <v>4243</v>
      </c>
      <c r="H326" s="8" t="s">
        <v>625</v>
      </c>
      <c r="I326" s="9">
        <v>300</v>
      </c>
      <c r="J326" s="9">
        <v>2087</v>
      </c>
      <c r="K326" s="9">
        <f t="shared" si="44"/>
        <v>1787</v>
      </c>
      <c r="L326" s="10" t="s">
        <v>643</v>
      </c>
      <c r="M326" s="141" t="s">
        <v>321</v>
      </c>
      <c r="N326" s="142" t="s">
        <v>322</v>
      </c>
      <c r="O326" s="144"/>
      <c r="P326" s="144">
        <v>1500</v>
      </c>
      <c r="Q326" s="144">
        <f t="shared" si="45"/>
        <v>1500</v>
      </c>
      <c r="R326" s="65"/>
      <c r="S326" s="59"/>
    </row>
    <row r="327" spans="1:19" ht="75" hidden="1" outlineLevel="2" x14ac:dyDescent="0.25">
      <c r="A327" s="245"/>
      <c r="B327" s="205"/>
      <c r="C327" s="205"/>
      <c r="D327" s="7" t="s">
        <v>432</v>
      </c>
      <c r="E327" s="7" t="s">
        <v>663</v>
      </c>
      <c r="F327" s="211"/>
      <c r="G327" s="4">
        <v>4206</v>
      </c>
      <c r="H327" s="8" t="s">
        <v>626</v>
      </c>
      <c r="I327" s="9"/>
      <c r="J327" s="9">
        <v>2550</v>
      </c>
      <c r="K327" s="9">
        <f t="shared" si="44"/>
        <v>2550</v>
      </c>
      <c r="L327" s="10" t="s">
        <v>644</v>
      </c>
      <c r="M327" s="141" t="s">
        <v>59</v>
      </c>
      <c r="N327" s="142" t="s">
        <v>60</v>
      </c>
      <c r="O327" s="144"/>
      <c r="P327" s="144">
        <v>800</v>
      </c>
      <c r="Q327" s="144">
        <f t="shared" si="45"/>
        <v>800</v>
      </c>
      <c r="R327" s="65"/>
      <c r="S327" s="89" t="s">
        <v>1610</v>
      </c>
    </row>
    <row r="328" spans="1:19" ht="30" hidden="1" outlineLevel="2" x14ac:dyDescent="0.25">
      <c r="A328" s="245"/>
      <c r="B328" s="205"/>
      <c r="C328" s="205"/>
      <c r="D328" s="7" t="s">
        <v>433</v>
      </c>
      <c r="E328" s="7" t="s">
        <v>617</v>
      </c>
      <c r="F328" s="211"/>
      <c r="G328" s="4">
        <v>420</v>
      </c>
      <c r="H328" s="8" t="s">
        <v>627</v>
      </c>
      <c r="I328" s="9"/>
      <c r="J328" s="9">
        <v>1000</v>
      </c>
      <c r="K328" s="9">
        <f t="shared" si="44"/>
        <v>1000</v>
      </c>
      <c r="L328" s="10" t="s">
        <v>645</v>
      </c>
      <c r="M328" s="141" t="s">
        <v>141</v>
      </c>
      <c r="N328" s="142" t="s">
        <v>142</v>
      </c>
      <c r="O328" s="144"/>
      <c r="P328" s="144">
        <v>1000</v>
      </c>
      <c r="Q328" s="144">
        <f t="shared" si="45"/>
        <v>1000</v>
      </c>
      <c r="R328" s="65"/>
      <c r="S328" s="59"/>
    </row>
    <row r="329" spans="1:19" ht="90" hidden="1" outlineLevel="2" x14ac:dyDescent="0.25">
      <c r="A329" s="245"/>
      <c r="B329" s="205"/>
      <c r="C329" s="205"/>
      <c r="D329" s="7" t="s">
        <v>434</v>
      </c>
      <c r="E329" s="7" t="s">
        <v>664</v>
      </c>
      <c r="F329" s="211"/>
      <c r="G329" s="4">
        <v>42981</v>
      </c>
      <c r="H329" s="8" t="s">
        <v>628</v>
      </c>
      <c r="I329" s="9">
        <v>300</v>
      </c>
      <c r="J329" s="9">
        <v>4500</v>
      </c>
      <c r="K329" s="9">
        <f t="shared" si="44"/>
        <v>4200</v>
      </c>
      <c r="L329" s="10" t="s">
        <v>646</v>
      </c>
      <c r="M329" s="141" t="s">
        <v>323</v>
      </c>
      <c r="N329" s="142" t="s">
        <v>324</v>
      </c>
      <c r="O329" s="144">
        <v>200</v>
      </c>
      <c r="P329" s="144">
        <v>1775</v>
      </c>
      <c r="Q329" s="144">
        <f t="shared" si="45"/>
        <v>1575</v>
      </c>
      <c r="R329" s="65"/>
      <c r="S329" s="59"/>
    </row>
    <row r="330" spans="1:19" ht="45" hidden="1" outlineLevel="2" x14ac:dyDescent="0.25">
      <c r="A330" s="245"/>
      <c r="B330" s="205"/>
      <c r="C330" s="205"/>
      <c r="D330" s="7" t="s">
        <v>472</v>
      </c>
      <c r="E330" s="7" t="s">
        <v>618</v>
      </c>
      <c r="F330" s="211"/>
      <c r="G330" s="4">
        <v>4306</v>
      </c>
      <c r="H330" s="8" t="s">
        <v>629</v>
      </c>
      <c r="I330" s="9"/>
      <c r="J330" s="9">
        <v>1836</v>
      </c>
      <c r="K330" s="9">
        <f t="shared" si="44"/>
        <v>1836</v>
      </c>
      <c r="L330" s="10" t="s">
        <v>647</v>
      </c>
      <c r="M330" s="141" t="s">
        <v>325</v>
      </c>
      <c r="N330" s="142" t="s">
        <v>326</v>
      </c>
      <c r="O330" s="144"/>
      <c r="P330" s="144">
        <v>1500</v>
      </c>
      <c r="Q330" s="144">
        <f t="shared" si="45"/>
        <v>1500</v>
      </c>
      <c r="R330" s="65"/>
      <c r="S330" s="59"/>
    </row>
    <row r="331" spans="1:19" ht="45" hidden="1" outlineLevel="2" x14ac:dyDescent="0.25">
      <c r="A331" s="245"/>
      <c r="B331" s="205"/>
      <c r="C331" s="205"/>
      <c r="D331" s="7" t="s">
        <v>476</v>
      </c>
      <c r="E331" s="7" t="s">
        <v>665</v>
      </c>
      <c r="F331" s="211"/>
      <c r="G331" s="7"/>
      <c r="H331" s="8" t="s">
        <v>630</v>
      </c>
      <c r="I331" s="9"/>
      <c r="J331" s="9"/>
      <c r="K331" s="9">
        <f t="shared" si="44"/>
        <v>0</v>
      </c>
      <c r="L331" s="10" t="s">
        <v>648</v>
      </c>
      <c r="M331" s="141" t="s">
        <v>327</v>
      </c>
      <c r="N331" s="142" t="s">
        <v>328</v>
      </c>
      <c r="O331" s="144">
        <v>0</v>
      </c>
      <c r="P331" s="144">
        <v>0</v>
      </c>
      <c r="Q331" s="144">
        <f t="shared" si="45"/>
        <v>0</v>
      </c>
      <c r="R331" s="65"/>
      <c r="S331" s="59"/>
    </row>
    <row r="332" spans="1:19" ht="30" hidden="1" outlineLevel="2" x14ac:dyDescent="0.25">
      <c r="A332" s="245"/>
      <c r="B332" s="205"/>
      <c r="C332" s="205"/>
      <c r="D332" s="7" t="s">
        <v>480</v>
      </c>
      <c r="E332" s="7" t="s">
        <v>666</v>
      </c>
      <c r="F332" s="211"/>
      <c r="G332" s="7">
        <v>420</v>
      </c>
      <c r="H332" s="8" t="s">
        <v>631</v>
      </c>
      <c r="I332" s="9">
        <v>300</v>
      </c>
      <c r="J332" s="9">
        <v>1500</v>
      </c>
      <c r="K332" s="9">
        <f t="shared" si="44"/>
        <v>1200</v>
      </c>
      <c r="L332" s="10" t="s">
        <v>649</v>
      </c>
      <c r="M332" s="141" t="s">
        <v>329</v>
      </c>
      <c r="N332" s="142" t="s">
        <v>330</v>
      </c>
      <c r="O332" s="144">
        <v>200</v>
      </c>
      <c r="P332" s="144">
        <v>4500</v>
      </c>
      <c r="Q332" s="144">
        <f t="shared" si="45"/>
        <v>4300</v>
      </c>
      <c r="R332" s="65"/>
      <c r="S332" s="59"/>
    </row>
    <row r="333" spans="1:19" ht="75" hidden="1" outlineLevel="2" x14ac:dyDescent="0.25">
      <c r="A333" s="245"/>
      <c r="B333" s="205"/>
      <c r="C333" s="205"/>
      <c r="D333" s="7" t="s">
        <v>548</v>
      </c>
      <c r="E333" s="7" t="s">
        <v>667</v>
      </c>
      <c r="F333" s="211"/>
      <c r="G333" s="7">
        <v>420</v>
      </c>
      <c r="H333" s="8" t="s">
        <v>632</v>
      </c>
      <c r="I333" s="9"/>
      <c r="J333" s="9">
        <v>1000</v>
      </c>
      <c r="K333" s="9">
        <f t="shared" si="44"/>
        <v>1000</v>
      </c>
      <c r="L333" s="10" t="s">
        <v>650</v>
      </c>
      <c r="M333" s="141" t="s">
        <v>331</v>
      </c>
      <c r="N333" s="142" t="s">
        <v>332</v>
      </c>
      <c r="O333" s="144"/>
      <c r="P333" s="144">
        <v>2000</v>
      </c>
      <c r="Q333" s="144">
        <f t="shared" si="45"/>
        <v>2000</v>
      </c>
      <c r="R333" s="65"/>
      <c r="S333" s="59"/>
    </row>
    <row r="334" spans="1:19" ht="105" hidden="1" outlineLevel="2" x14ac:dyDescent="0.25">
      <c r="A334" s="245"/>
      <c r="B334" s="205"/>
      <c r="C334" s="205"/>
      <c r="D334" s="7" t="s">
        <v>502</v>
      </c>
      <c r="E334" s="7" t="s">
        <v>668</v>
      </c>
      <c r="F334" s="211"/>
      <c r="G334" s="7"/>
      <c r="H334" s="8" t="s">
        <v>633</v>
      </c>
      <c r="I334" s="9"/>
      <c r="J334" s="9"/>
      <c r="K334" s="9">
        <f t="shared" si="44"/>
        <v>0</v>
      </c>
      <c r="L334" s="10" t="s">
        <v>651</v>
      </c>
      <c r="M334" s="141" t="s">
        <v>333</v>
      </c>
      <c r="N334" s="142" t="s">
        <v>334</v>
      </c>
      <c r="O334" s="144"/>
      <c r="P334" s="144">
        <v>800</v>
      </c>
      <c r="Q334" s="144">
        <f t="shared" si="45"/>
        <v>800</v>
      </c>
      <c r="R334" s="65"/>
      <c r="S334" s="59"/>
    </row>
    <row r="335" spans="1:19" ht="45" hidden="1" outlineLevel="2" x14ac:dyDescent="0.25">
      <c r="A335" s="245"/>
      <c r="B335" s="205"/>
      <c r="C335" s="205"/>
      <c r="D335" s="7" t="s">
        <v>504</v>
      </c>
      <c r="E335" s="7" t="s">
        <v>669</v>
      </c>
      <c r="F335" s="7"/>
      <c r="G335" s="204">
        <v>420</v>
      </c>
      <c r="H335" s="8" t="s">
        <v>634</v>
      </c>
      <c r="I335" s="9"/>
      <c r="J335" s="9">
        <v>1095</v>
      </c>
      <c r="K335" s="9">
        <f t="shared" si="44"/>
        <v>1095</v>
      </c>
      <c r="L335" s="10" t="s">
        <v>652</v>
      </c>
      <c r="M335" s="141"/>
      <c r="N335" s="142"/>
      <c r="O335" s="144"/>
      <c r="P335" s="144"/>
      <c r="Q335" s="144"/>
      <c r="R335" s="65"/>
      <c r="S335" s="89" t="s">
        <v>1611</v>
      </c>
    </row>
    <row r="336" spans="1:19" ht="45" hidden="1" outlineLevel="2" x14ac:dyDescent="0.25">
      <c r="A336" s="245"/>
      <c r="B336" s="205"/>
      <c r="C336" s="205"/>
      <c r="D336" s="7" t="s">
        <v>508</v>
      </c>
      <c r="E336" s="7" t="s">
        <v>602</v>
      </c>
      <c r="F336" s="7"/>
      <c r="G336" s="205"/>
      <c r="H336" s="8" t="s">
        <v>635</v>
      </c>
      <c r="I336" s="9"/>
      <c r="J336" s="9">
        <v>1000</v>
      </c>
      <c r="K336" s="9">
        <f t="shared" si="44"/>
        <v>1000</v>
      </c>
      <c r="L336" s="10" t="s">
        <v>653</v>
      </c>
      <c r="M336" s="141"/>
      <c r="N336" s="142"/>
      <c r="O336" s="144"/>
      <c r="P336" s="144"/>
      <c r="Q336" s="144"/>
      <c r="R336" s="65"/>
      <c r="S336" s="59"/>
    </row>
    <row r="337" spans="1:22" ht="45" hidden="1" outlineLevel="2" x14ac:dyDescent="0.25">
      <c r="A337" s="245"/>
      <c r="B337" s="205"/>
      <c r="C337" s="205"/>
      <c r="D337" s="7" t="s">
        <v>551</v>
      </c>
      <c r="E337" s="7" t="s">
        <v>670</v>
      </c>
      <c r="F337" s="7"/>
      <c r="G337" s="205"/>
      <c r="H337" s="8" t="s">
        <v>636</v>
      </c>
      <c r="I337" s="9"/>
      <c r="J337" s="9">
        <v>500</v>
      </c>
      <c r="K337" s="9">
        <f t="shared" si="44"/>
        <v>500</v>
      </c>
      <c r="L337" s="10" t="s">
        <v>654</v>
      </c>
      <c r="M337" s="141"/>
      <c r="N337" s="142"/>
      <c r="O337" s="144"/>
      <c r="P337" s="144"/>
      <c r="Q337" s="144"/>
      <c r="R337" s="65"/>
      <c r="S337" s="59"/>
    </row>
    <row r="338" spans="1:22" ht="45" hidden="1" outlineLevel="2" x14ac:dyDescent="0.25">
      <c r="A338" s="245"/>
      <c r="B338" s="205"/>
      <c r="C338" s="205"/>
      <c r="D338" s="7" t="s">
        <v>512</v>
      </c>
      <c r="E338" s="7" t="s">
        <v>671</v>
      </c>
      <c r="F338" s="7"/>
      <c r="G338" s="205"/>
      <c r="H338" s="8" t="s">
        <v>637</v>
      </c>
      <c r="I338" s="9"/>
      <c r="J338" s="9">
        <v>1000</v>
      </c>
      <c r="K338" s="9">
        <f t="shared" si="44"/>
        <v>1000</v>
      </c>
      <c r="L338" s="10" t="s">
        <v>655</v>
      </c>
      <c r="M338" s="141"/>
      <c r="N338" s="142"/>
      <c r="O338" s="144"/>
      <c r="P338" s="144"/>
      <c r="Q338" s="144"/>
      <c r="R338" s="65"/>
      <c r="S338" s="59"/>
    </row>
    <row r="339" spans="1:22" hidden="1" outlineLevel="2" x14ac:dyDescent="0.25">
      <c r="A339" s="245"/>
      <c r="B339" s="205"/>
      <c r="C339" s="205"/>
      <c r="D339" s="7" t="s">
        <v>514</v>
      </c>
      <c r="E339" s="7" t="s">
        <v>619</v>
      </c>
      <c r="F339" s="7"/>
      <c r="G339" s="206"/>
      <c r="H339" s="8" t="s">
        <v>156</v>
      </c>
      <c r="I339" s="9">
        <v>50</v>
      </c>
      <c r="J339" s="9">
        <v>50</v>
      </c>
      <c r="K339" s="9">
        <f t="shared" si="44"/>
        <v>0</v>
      </c>
      <c r="L339" s="10" t="s">
        <v>656</v>
      </c>
      <c r="M339" s="141"/>
      <c r="N339" s="142"/>
      <c r="O339" s="144"/>
      <c r="P339" s="144"/>
      <c r="Q339" s="144"/>
      <c r="R339" s="65"/>
      <c r="S339" s="59"/>
    </row>
    <row r="340" spans="1:22" ht="30" hidden="1" outlineLevel="2" x14ac:dyDescent="0.25">
      <c r="A340" s="246"/>
      <c r="B340" s="206"/>
      <c r="C340" s="206"/>
      <c r="D340" s="7" t="s">
        <v>516</v>
      </c>
      <c r="E340" s="7" t="s">
        <v>620</v>
      </c>
      <c r="F340" s="7"/>
      <c r="G340" s="7"/>
      <c r="H340" s="8" t="s">
        <v>152</v>
      </c>
      <c r="I340" s="22"/>
      <c r="J340" s="22"/>
      <c r="K340" s="9">
        <f t="shared" si="44"/>
        <v>0</v>
      </c>
      <c r="L340" s="10" t="s">
        <v>657</v>
      </c>
      <c r="M340" s="141"/>
      <c r="N340" s="142"/>
      <c r="O340" s="144"/>
      <c r="P340" s="144"/>
      <c r="Q340" s="144"/>
      <c r="R340" s="65"/>
      <c r="S340" s="59"/>
    </row>
    <row r="341" spans="1:22" ht="30" outlineLevel="1" collapsed="1" x14ac:dyDescent="0.25">
      <c r="A341" s="97">
        <v>8232</v>
      </c>
      <c r="B341" s="11" t="s">
        <v>316</v>
      </c>
      <c r="C341" s="12" t="s">
        <v>672</v>
      </c>
      <c r="D341" s="12"/>
      <c r="E341" s="12"/>
      <c r="F341" s="12"/>
      <c r="G341" s="12"/>
      <c r="H341" s="12" t="s">
        <v>418</v>
      </c>
      <c r="I341" s="13">
        <f>SUM(I321:I340)</f>
        <v>950</v>
      </c>
      <c r="J341" s="13">
        <f>SUM(J321:J340)</f>
        <v>19518</v>
      </c>
      <c r="K341" s="13">
        <f>SUM(K321:K340)</f>
        <v>18568</v>
      </c>
      <c r="L341" s="13"/>
      <c r="M341" s="149"/>
      <c r="N341" s="149" t="s">
        <v>418</v>
      </c>
      <c r="O341" s="150">
        <f>SUM(O321:O334)</f>
        <v>600</v>
      </c>
      <c r="P341" s="150">
        <f>SUM(P321:P334)</f>
        <v>21025</v>
      </c>
      <c r="Q341" s="150">
        <f>SUM(Q321:Q334)</f>
        <v>20425</v>
      </c>
      <c r="R341" s="60">
        <f>K341-Q341</f>
        <v>-1857</v>
      </c>
      <c r="S341" s="59"/>
      <c r="T341" s="61">
        <f>Q341/1.1</f>
        <v>18568.181818181816</v>
      </c>
      <c r="U341" s="62">
        <f>T341-K341</f>
        <v>0.18181818181619747</v>
      </c>
      <c r="V341" s="63" t="s">
        <v>565</v>
      </c>
    </row>
    <row r="342" spans="1:22" ht="30" hidden="1" outlineLevel="2" x14ac:dyDescent="0.25">
      <c r="A342" s="213" t="s">
        <v>335</v>
      </c>
      <c r="B342" s="210" t="s">
        <v>336</v>
      </c>
      <c r="C342" s="204" t="s">
        <v>1556</v>
      </c>
      <c r="D342" s="7" t="s">
        <v>426</v>
      </c>
      <c r="E342" s="7" t="s">
        <v>585</v>
      </c>
      <c r="F342" s="211" t="s">
        <v>52</v>
      </c>
      <c r="G342" s="7">
        <v>420</v>
      </c>
      <c r="H342" s="8" t="s">
        <v>1528</v>
      </c>
      <c r="I342" s="24">
        <v>0</v>
      </c>
      <c r="J342" s="24">
        <v>800</v>
      </c>
      <c r="K342" s="24">
        <f>J342-I342</f>
        <v>800</v>
      </c>
      <c r="L342" s="20" t="s">
        <v>1529</v>
      </c>
      <c r="M342" s="141" t="s">
        <v>337</v>
      </c>
      <c r="N342" s="142" t="s">
        <v>338</v>
      </c>
      <c r="O342" s="155">
        <v>400</v>
      </c>
      <c r="P342" s="155">
        <v>1800</v>
      </c>
      <c r="Q342" s="144">
        <f t="shared" si="45"/>
        <v>1400</v>
      </c>
      <c r="R342" s="65"/>
      <c r="S342" s="59"/>
    </row>
    <row r="343" spans="1:22" ht="30" hidden="1" outlineLevel="2" x14ac:dyDescent="0.25">
      <c r="A343" s="213"/>
      <c r="B343" s="210"/>
      <c r="C343" s="205"/>
      <c r="D343" s="7" t="s">
        <v>427</v>
      </c>
      <c r="E343" s="7" t="s">
        <v>1520</v>
      </c>
      <c r="F343" s="211"/>
      <c r="G343" s="4">
        <v>4006</v>
      </c>
      <c r="H343" s="8" t="s">
        <v>338</v>
      </c>
      <c r="I343" s="24">
        <v>100</v>
      </c>
      <c r="J343" s="24">
        <v>1800</v>
      </c>
      <c r="K343" s="24">
        <f t="shared" ref="K343:K368" si="46">J343-I343</f>
        <v>1700</v>
      </c>
      <c r="L343" s="20" t="s">
        <v>1530</v>
      </c>
      <c r="M343" s="141" t="s">
        <v>339</v>
      </c>
      <c r="N343" s="142" t="s">
        <v>340</v>
      </c>
      <c r="O343" s="155"/>
      <c r="P343" s="155">
        <v>225</v>
      </c>
      <c r="Q343" s="144">
        <f t="shared" si="45"/>
        <v>225</v>
      </c>
      <c r="R343" s="65"/>
      <c r="S343" s="59"/>
    </row>
    <row r="344" spans="1:22" hidden="1" outlineLevel="2" x14ac:dyDescent="0.25">
      <c r="A344" s="213"/>
      <c r="B344" s="210"/>
      <c r="C344" s="205"/>
      <c r="D344" s="7" t="s">
        <v>428</v>
      </c>
      <c r="E344" s="7" t="s">
        <v>1521</v>
      </c>
      <c r="F344" s="211"/>
      <c r="G344" s="4">
        <v>4250</v>
      </c>
      <c r="H344" s="8" t="s">
        <v>188</v>
      </c>
      <c r="I344" s="24">
        <v>400</v>
      </c>
      <c r="J344" s="24">
        <v>1800</v>
      </c>
      <c r="K344" s="24">
        <f t="shared" si="46"/>
        <v>1400</v>
      </c>
      <c r="L344" s="20" t="s">
        <v>1531</v>
      </c>
      <c r="M344" s="141" t="s">
        <v>57</v>
      </c>
      <c r="N344" s="142" t="s">
        <v>58</v>
      </c>
      <c r="O344" s="155"/>
      <c r="P344" s="155">
        <v>700</v>
      </c>
      <c r="Q344" s="144">
        <f t="shared" si="45"/>
        <v>700</v>
      </c>
      <c r="R344" s="65"/>
      <c r="S344" s="59"/>
    </row>
    <row r="345" spans="1:22" hidden="1" outlineLevel="2" x14ac:dyDescent="0.25">
      <c r="A345" s="213"/>
      <c r="B345" s="210"/>
      <c r="C345" s="205"/>
      <c r="D345" s="7" t="s">
        <v>429</v>
      </c>
      <c r="E345" s="7" t="s">
        <v>509</v>
      </c>
      <c r="F345" s="211"/>
      <c r="G345" s="204">
        <v>420</v>
      </c>
      <c r="H345" s="8" t="s">
        <v>1532</v>
      </c>
      <c r="I345" s="24">
        <v>400</v>
      </c>
      <c r="J345" s="24">
        <v>900</v>
      </c>
      <c r="K345" s="24">
        <f t="shared" si="46"/>
        <v>500</v>
      </c>
      <c r="L345" s="20" t="s">
        <v>1533</v>
      </c>
      <c r="M345" s="141" t="s">
        <v>115</v>
      </c>
      <c r="N345" s="142" t="s">
        <v>116</v>
      </c>
      <c r="O345" s="155"/>
      <c r="P345" s="155">
        <v>50</v>
      </c>
      <c r="Q345" s="144">
        <f t="shared" si="45"/>
        <v>50</v>
      </c>
      <c r="R345" s="65"/>
      <c r="S345" s="59"/>
    </row>
    <row r="346" spans="1:22" hidden="1" outlineLevel="2" x14ac:dyDescent="0.25">
      <c r="A346" s="213"/>
      <c r="B346" s="210"/>
      <c r="C346" s="205"/>
      <c r="D346" s="7" t="s">
        <v>430</v>
      </c>
      <c r="E346" s="7" t="s">
        <v>598</v>
      </c>
      <c r="F346" s="211"/>
      <c r="G346" s="205"/>
      <c r="H346" s="8" t="s">
        <v>1534</v>
      </c>
      <c r="I346" s="24">
        <v>200</v>
      </c>
      <c r="J346" s="24">
        <v>1200</v>
      </c>
      <c r="K346" s="24">
        <f t="shared" si="46"/>
        <v>1000</v>
      </c>
      <c r="L346" s="20" t="s">
        <v>1535</v>
      </c>
      <c r="M346" s="141" t="s">
        <v>59</v>
      </c>
      <c r="N346" s="142" t="s">
        <v>60</v>
      </c>
      <c r="O346" s="155"/>
      <c r="P346" s="155">
        <v>400</v>
      </c>
      <c r="Q346" s="144">
        <f t="shared" si="45"/>
        <v>400</v>
      </c>
      <c r="R346" s="65"/>
      <c r="S346" s="59"/>
    </row>
    <row r="347" spans="1:22" hidden="1" outlineLevel="2" x14ac:dyDescent="0.25">
      <c r="A347" s="213"/>
      <c r="B347" s="210"/>
      <c r="C347" s="205"/>
      <c r="D347" s="7" t="s">
        <v>431</v>
      </c>
      <c r="E347" s="7" t="s">
        <v>660</v>
      </c>
      <c r="F347" s="211"/>
      <c r="G347" s="205"/>
      <c r="H347" s="8" t="s">
        <v>60</v>
      </c>
      <c r="I347" s="24">
        <v>0</v>
      </c>
      <c r="J347" s="24">
        <v>300</v>
      </c>
      <c r="K347" s="24">
        <f t="shared" si="46"/>
        <v>300</v>
      </c>
      <c r="L347" s="20" t="s">
        <v>1536</v>
      </c>
      <c r="M347" s="141" t="s">
        <v>61</v>
      </c>
      <c r="N347" s="142" t="s">
        <v>62</v>
      </c>
      <c r="O347" s="155"/>
      <c r="P347" s="155">
        <v>100</v>
      </c>
      <c r="Q347" s="144">
        <f t="shared" si="45"/>
        <v>100</v>
      </c>
      <c r="R347" s="65"/>
      <c r="S347" s="59"/>
    </row>
    <row r="348" spans="1:22" hidden="1" outlineLevel="2" x14ac:dyDescent="0.25">
      <c r="A348" s="213"/>
      <c r="B348" s="210"/>
      <c r="C348" s="205"/>
      <c r="D348" s="7" t="s">
        <v>432</v>
      </c>
      <c r="E348" s="7" t="s">
        <v>781</v>
      </c>
      <c r="F348" s="211"/>
      <c r="G348" s="205"/>
      <c r="H348" s="8" t="s">
        <v>1537</v>
      </c>
      <c r="I348" s="24">
        <v>0</v>
      </c>
      <c r="J348" s="24">
        <v>300</v>
      </c>
      <c r="K348" s="24">
        <f t="shared" si="46"/>
        <v>300</v>
      </c>
      <c r="L348" s="20" t="s">
        <v>1538</v>
      </c>
      <c r="M348" s="141" t="s">
        <v>141</v>
      </c>
      <c r="N348" s="142" t="s">
        <v>142</v>
      </c>
      <c r="O348" s="155"/>
      <c r="P348" s="155">
        <v>500</v>
      </c>
      <c r="Q348" s="144">
        <f t="shared" si="45"/>
        <v>500</v>
      </c>
      <c r="R348" s="65"/>
      <c r="S348" s="59"/>
    </row>
    <row r="349" spans="1:22" hidden="1" outlineLevel="2" x14ac:dyDescent="0.25">
      <c r="A349" s="213"/>
      <c r="B349" s="210"/>
      <c r="C349" s="205"/>
      <c r="D349" s="7" t="s">
        <v>433</v>
      </c>
      <c r="E349" s="7" t="s">
        <v>1522</v>
      </c>
      <c r="F349" s="211"/>
      <c r="G349" s="205"/>
      <c r="H349" s="8" t="s">
        <v>1539</v>
      </c>
      <c r="I349" s="24">
        <v>0</v>
      </c>
      <c r="J349" s="24">
        <v>500</v>
      </c>
      <c r="K349" s="24">
        <f t="shared" si="46"/>
        <v>500</v>
      </c>
      <c r="L349" s="20" t="s">
        <v>1540</v>
      </c>
      <c r="M349" s="141" t="s">
        <v>63</v>
      </c>
      <c r="N349" s="142" t="s">
        <v>64</v>
      </c>
      <c r="O349" s="155"/>
      <c r="P349" s="155">
        <v>0</v>
      </c>
      <c r="Q349" s="144">
        <f t="shared" si="45"/>
        <v>0</v>
      </c>
      <c r="R349" s="65"/>
      <c r="S349" s="59"/>
    </row>
    <row r="350" spans="1:22" ht="45" hidden="1" outlineLevel="2" x14ac:dyDescent="0.25">
      <c r="A350" s="213"/>
      <c r="B350" s="210"/>
      <c r="C350" s="205"/>
      <c r="D350" s="7" t="s">
        <v>434</v>
      </c>
      <c r="E350" s="7" t="s">
        <v>826</v>
      </c>
      <c r="F350" s="211"/>
      <c r="G350" s="205"/>
      <c r="H350" s="8" t="s">
        <v>1541</v>
      </c>
      <c r="I350" s="24">
        <v>0</v>
      </c>
      <c r="J350" s="24">
        <v>300</v>
      </c>
      <c r="K350" s="24">
        <f t="shared" si="46"/>
        <v>300</v>
      </c>
      <c r="L350" s="20" t="s">
        <v>1542</v>
      </c>
      <c r="M350" s="141" t="s">
        <v>117</v>
      </c>
      <c r="N350" s="142" t="s">
        <v>118</v>
      </c>
      <c r="O350" s="155"/>
      <c r="P350" s="155">
        <v>50</v>
      </c>
      <c r="Q350" s="144">
        <f t="shared" si="45"/>
        <v>50</v>
      </c>
      <c r="R350" s="65"/>
      <c r="S350" s="59"/>
    </row>
    <row r="351" spans="1:22" hidden="1" outlineLevel="2" x14ac:dyDescent="0.25">
      <c r="A351" s="213"/>
      <c r="B351" s="210"/>
      <c r="C351" s="205"/>
      <c r="D351" s="7" t="s">
        <v>472</v>
      </c>
      <c r="E351" s="7" t="s">
        <v>497</v>
      </c>
      <c r="F351" s="211"/>
      <c r="G351" s="205"/>
      <c r="H351" s="8" t="s">
        <v>352</v>
      </c>
      <c r="I351" s="24">
        <v>100</v>
      </c>
      <c r="J351" s="24">
        <v>200</v>
      </c>
      <c r="K351" s="24">
        <f t="shared" si="46"/>
        <v>100</v>
      </c>
      <c r="L351" s="20" t="s">
        <v>1543</v>
      </c>
      <c r="M351" s="141" t="s">
        <v>185</v>
      </c>
      <c r="N351" s="142" t="s">
        <v>186</v>
      </c>
      <c r="O351" s="155">
        <v>400</v>
      </c>
      <c r="P351" s="155">
        <v>900</v>
      </c>
      <c r="Q351" s="144">
        <f t="shared" si="45"/>
        <v>500</v>
      </c>
      <c r="R351" s="65"/>
      <c r="S351" s="59"/>
    </row>
    <row r="352" spans="1:22" hidden="1" outlineLevel="2" x14ac:dyDescent="0.25">
      <c r="A352" s="213"/>
      <c r="B352" s="210"/>
      <c r="C352" s="205"/>
      <c r="D352" s="7" t="s">
        <v>476</v>
      </c>
      <c r="E352" s="7" t="s">
        <v>913</v>
      </c>
      <c r="F352" s="211"/>
      <c r="G352" s="205"/>
      <c r="H352" s="8" t="s">
        <v>1544</v>
      </c>
      <c r="I352" s="24">
        <v>100</v>
      </c>
      <c r="J352" s="24">
        <v>150</v>
      </c>
      <c r="K352" s="100">
        <f t="shared" si="46"/>
        <v>50</v>
      </c>
      <c r="L352" s="20" t="s">
        <v>1545</v>
      </c>
      <c r="M352" s="141" t="s">
        <v>341</v>
      </c>
      <c r="N352" s="142" t="s">
        <v>342</v>
      </c>
      <c r="O352" s="155">
        <v>150</v>
      </c>
      <c r="P352" s="155">
        <v>450</v>
      </c>
      <c r="Q352" s="144">
        <f t="shared" si="45"/>
        <v>300</v>
      </c>
      <c r="R352" s="65"/>
      <c r="S352" s="59" t="s">
        <v>1612</v>
      </c>
    </row>
    <row r="353" spans="1:19" ht="30" hidden="1" outlineLevel="2" x14ac:dyDescent="0.25">
      <c r="A353" s="213"/>
      <c r="B353" s="210"/>
      <c r="C353" s="205"/>
      <c r="D353" s="7" t="s">
        <v>480</v>
      </c>
      <c r="E353" s="7" t="s">
        <v>1221</v>
      </c>
      <c r="F353" s="211"/>
      <c r="G353" s="205"/>
      <c r="H353" s="8" t="s">
        <v>302</v>
      </c>
      <c r="I353" s="24">
        <v>200</v>
      </c>
      <c r="J353" s="24">
        <v>700</v>
      </c>
      <c r="K353" s="24">
        <f t="shared" si="46"/>
        <v>500</v>
      </c>
      <c r="L353" s="20" t="s">
        <v>1546</v>
      </c>
      <c r="M353" s="141" t="s">
        <v>343</v>
      </c>
      <c r="N353" s="142" t="s">
        <v>344</v>
      </c>
      <c r="O353" s="155">
        <v>100</v>
      </c>
      <c r="P353" s="155">
        <v>400</v>
      </c>
      <c r="Q353" s="144">
        <f t="shared" si="45"/>
        <v>300</v>
      </c>
      <c r="R353" s="65"/>
      <c r="S353" s="59"/>
    </row>
    <row r="354" spans="1:19" hidden="1" outlineLevel="2" x14ac:dyDescent="0.25">
      <c r="A354" s="213"/>
      <c r="B354" s="210"/>
      <c r="C354" s="205"/>
      <c r="D354" s="7" t="s">
        <v>548</v>
      </c>
      <c r="E354" s="7" t="s">
        <v>847</v>
      </c>
      <c r="F354" s="211"/>
      <c r="G354" s="205"/>
      <c r="H354" s="8" t="s">
        <v>62</v>
      </c>
      <c r="I354" s="24">
        <v>0</v>
      </c>
      <c r="J354" s="24">
        <v>300</v>
      </c>
      <c r="K354" s="24">
        <f t="shared" si="46"/>
        <v>300</v>
      </c>
      <c r="L354" s="20" t="s">
        <v>1547</v>
      </c>
      <c r="M354" s="141" t="s">
        <v>187</v>
      </c>
      <c r="N354" s="142" t="s">
        <v>188</v>
      </c>
      <c r="O354" s="155">
        <v>400</v>
      </c>
      <c r="P354" s="155">
        <v>1800</v>
      </c>
      <c r="Q354" s="144">
        <f t="shared" si="45"/>
        <v>1400</v>
      </c>
      <c r="R354" s="65"/>
      <c r="S354" s="59"/>
    </row>
    <row r="355" spans="1:19" ht="30" hidden="1" outlineLevel="2" x14ac:dyDescent="0.25">
      <c r="A355" s="213"/>
      <c r="B355" s="210"/>
      <c r="C355" s="205"/>
      <c r="D355" s="7" t="s">
        <v>502</v>
      </c>
      <c r="E355" s="7" t="s">
        <v>1523</v>
      </c>
      <c r="F355" s="211"/>
      <c r="G355" s="205"/>
      <c r="H355" s="8" t="s">
        <v>1548</v>
      </c>
      <c r="I355" s="24">
        <v>40</v>
      </c>
      <c r="J355" s="24">
        <v>70</v>
      </c>
      <c r="K355" s="24">
        <f t="shared" si="46"/>
        <v>30</v>
      </c>
      <c r="L355" s="20" t="s">
        <v>1545</v>
      </c>
      <c r="M355" s="141" t="s">
        <v>345</v>
      </c>
      <c r="N355" s="142" t="s">
        <v>346</v>
      </c>
      <c r="O355" s="155">
        <v>250</v>
      </c>
      <c r="P355" s="155">
        <v>250</v>
      </c>
      <c r="Q355" s="144">
        <f t="shared" si="45"/>
        <v>0</v>
      </c>
      <c r="R355" s="65"/>
      <c r="S355" s="59"/>
    </row>
    <row r="356" spans="1:19" ht="30" hidden="1" outlineLevel="2" x14ac:dyDescent="0.25">
      <c r="A356" s="213"/>
      <c r="B356" s="210"/>
      <c r="C356" s="205"/>
      <c r="D356" s="7" t="s">
        <v>504</v>
      </c>
      <c r="E356" s="7" t="s">
        <v>601</v>
      </c>
      <c r="F356" s="211"/>
      <c r="G356" s="205"/>
      <c r="H356" s="8" t="s">
        <v>1549</v>
      </c>
      <c r="I356" s="24">
        <v>0</v>
      </c>
      <c r="J356" s="24">
        <v>100</v>
      </c>
      <c r="K356" s="24">
        <f t="shared" si="46"/>
        <v>100</v>
      </c>
      <c r="L356" s="20" t="s">
        <v>1550</v>
      </c>
      <c r="M356" s="141" t="s">
        <v>347</v>
      </c>
      <c r="N356" s="142" t="s">
        <v>348</v>
      </c>
      <c r="O356" s="155">
        <v>250</v>
      </c>
      <c r="P356" s="155">
        <v>230</v>
      </c>
      <c r="Q356" s="144">
        <f t="shared" si="45"/>
        <v>-20</v>
      </c>
      <c r="R356" s="65"/>
      <c r="S356" s="59"/>
    </row>
    <row r="357" spans="1:19" hidden="1" outlineLevel="2" x14ac:dyDescent="0.25">
      <c r="A357" s="213"/>
      <c r="B357" s="210"/>
      <c r="C357" s="205"/>
      <c r="D357" s="7" t="s">
        <v>508</v>
      </c>
      <c r="E357" s="7" t="s">
        <v>1524</v>
      </c>
      <c r="F357" s="211"/>
      <c r="G357" s="205"/>
      <c r="H357" s="8">
        <v>45010</v>
      </c>
      <c r="I357" s="24">
        <v>0</v>
      </c>
      <c r="J357" s="24">
        <v>50</v>
      </c>
      <c r="K357" s="24">
        <f t="shared" si="46"/>
        <v>50</v>
      </c>
      <c r="L357" s="20" t="s">
        <v>1551</v>
      </c>
      <c r="M357" s="141" t="s">
        <v>349</v>
      </c>
      <c r="N357" s="142" t="s">
        <v>350</v>
      </c>
      <c r="O357" s="155">
        <v>250</v>
      </c>
      <c r="P357" s="155">
        <v>250</v>
      </c>
      <c r="Q357" s="144">
        <f t="shared" si="45"/>
        <v>0</v>
      </c>
      <c r="R357" s="65"/>
      <c r="S357" s="59"/>
    </row>
    <row r="358" spans="1:19" hidden="1" outlineLevel="2" x14ac:dyDescent="0.25">
      <c r="A358" s="213"/>
      <c r="B358" s="210"/>
      <c r="C358" s="205"/>
      <c r="D358" s="7" t="s">
        <v>551</v>
      </c>
      <c r="E358" s="7" t="s">
        <v>1525</v>
      </c>
      <c r="F358" s="211"/>
      <c r="G358" s="205"/>
      <c r="H358" s="8" t="s">
        <v>362</v>
      </c>
      <c r="I358" s="24">
        <v>0</v>
      </c>
      <c r="J358" s="24">
        <v>100</v>
      </c>
      <c r="K358" s="24">
        <f t="shared" si="46"/>
        <v>100</v>
      </c>
      <c r="L358" s="20" t="s">
        <v>1552</v>
      </c>
      <c r="M358" s="141" t="s">
        <v>325</v>
      </c>
      <c r="N358" s="142" t="s">
        <v>326</v>
      </c>
      <c r="O358" s="155"/>
      <c r="P358" s="155">
        <v>350</v>
      </c>
      <c r="Q358" s="144">
        <f t="shared" si="45"/>
        <v>350</v>
      </c>
      <c r="R358" s="65"/>
      <c r="S358" s="59"/>
    </row>
    <row r="359" spans="1:19" hidden="1" outlineLevel="2" x14ac:dyDescent="0.25">
      <c r="A359" s="213"/>
      <c r="B359" s="210"/>
      <c r="C359" s="205"/>
      <c r="D359" s="7" t="s">
        <v>512</v>
      </c>
      <c r="E359" s="7" t="s">
        <v>1221</v>
      </c>
      <c r="F359" s="211"/>
      <c r="G359" s="206"/>
      <c r="H359" s="8" t="s">
        <v>116</v>
      </c>
      <c r="I359" s="24">
        <v>0</v>
      </c>
      <c r="J359" s="24">
        <v>50</v>
      </c>
      <c r="K359" s="24">
        <f t="shared" si="46"/>
        <v>50</v>
      </c>
      <c r="L359" s="20" t="s">
        <v>1553</v>
      </c>
      <c r="M359" s="141" t="s">
        <v>351</v>
      </c>
      <c r="N359" s="142" t="s">
        <v>352</v>
      </c>
      <c r="O359" s="155">
        <v>100</v>
      </c>
      <c r="P359" s="155">
        <v>200</v>
      </c>
      <c r="Q359" s="144">
        <f t="shared" si="45"/>
        <v>100</v>
      </c>
      <c r="R359" s="65"/>
      <c r="S359" s="59"/>
    </row>
    <row r="360" spans="1:19" hidden="1" outlineLevel="2" x14ac:dyDescent="0.25">
      <c r="A360" s="213"/>
      <c r="B360" s="210"/>
      <c r="C360" s="205"/>
      <c r="D360" s="7" t="s">
        <v>514</v>
      </c>
      <c r="E360" s="7" t="s">
        <v>1448</v>
      </c>
      <c r="F360" s="211"/>
      <c r="G360" s="7"/>
      <c r="H360" s="8" t="s">
        <v>1381</v>
      </c>
      <c r="I360" s="24">
        <v>0</v>
      </c>
      <c r="J360" s="24">
        <v>0</v>
      </c>
      <c r="K360" s="24">
        <f t="shared" si="46"/>
        <v>0</v>
      </c>
      <c r="L360" s="20"/>
      <c r="M360" s="141" t="s">
        <v>301</v>
      </c>
      <c r="N360" s="142" t="s">
        <v>302</v>
      </c>
      <c r="O360" s="155">
        <v>200</v>
      </c>
      <c r="P360" s="155">
        <v>800</v>
      </c>
      <c r="Q360" s="144">
        <f t="shared" si="45"/>
        <v>600</v>
      </c>
      <c r="R360" s="65"/>
      <c r="S360" s="59"/>
    </row>
    <row r="361" spans="1:19" ht="45" hidden="1" outlineLevel="2" x14ac:dyDescent="0.25">
      <c r="A361" s="213"/>
      <c r="B361" s="210"/>
      <c r="C361" s="205"/>
      <c r="D361" s="7" t="s">
        <v>516</v>
      </c>
      <c r="E361" s="7" t="s">
        <v>1526</v>
      </c>
      <c r="F361" s="211"/>
      <c r="G361" s="7"/>
      <c r="H361" s="8" t="s">
        <v>342</v>
      </c>
      <c r="I361" s="24">
        <v>0</v>
      </c>
      <c r="J361" s="24">
        <v>0</v>
      </c>
      <c r="K361" s="24">
        <f t="shared" si="46"/>
        <v>0</v>
      </c>
      <c r="L361" s="20"/>
      <c r="M361" s="141" t="s">
        <v>353</v>
      </c>
      <c r="N361" s="142" t="s">
        <v>354</v>
      </c>
      <c r="O361" s="155"/>
      <c r="P361" s="155">
        <v>800</v>
      </c>
      <c r="Q361" s="144">
        <f t="shared" si="45"/>
        <v>800</v>
      </c>
      <c r="R361" s="65"/>
      <c r="S361" s="59"/>
    </row>
    <row r="362" spans="1:19" ht="30" hidden="1" outlineLevel="2" x14ac:dyDescent="0.25">
      <c r="A362" s="213"/>
      <c r="B362" s="210"/>
      <c r="C362" s="205"/>
      <c r="D362" s="7" t="s">
        <v>1122</v>
      </c>
      <c r="E362" s="7" t="s">
        <v>727</v>
      </c>
      <c r="F362" s="211"/>
      <c r="G362" s="7"/>
      <c r="H362" s="8" t="s">
        <v>346</v>
      </c>
      <c r="I362" s="24">
        <v>0</v>
      </c>
      <c r="J362" s="24">
        <v>0</v>
      </c>
      <c r="K362" s="24">
        <f t="shared" si="46"/>
        <v>0</v>
      </c>
      <c r="L362" s="20"/>
      <c r="M362" s="141" t="s">
        <v>69</v>
      </c>
      <c r="N362" s="142" t="s">
        <v>70</v>
      </c>
      <c r="O362" s="155">
        <v>100</v>
      </c>
      <c r="P362" s="155">
        <v>100</v>
      </c>
      <c r="Q362" s="144">
        <f t="shared" si="45"/>
        <v>0</v>
      </c>
      <c r="R362" s="65"/>
      <c r="S362" s="59"/>
    </row>
    <row r="363" spans="1:19" ht="30" hidden="1" outlineLevel="2" x14ac:dyDescent="0.25">
      <c r="A363" s="213"/>
      <c r="B363" s="210"/>
      <c r="C363" s="205"/>
      <c r="D363" s="7" t="s">
        <v>519</v>
      </c>
      <c r="E363" s="7" t="s">
        <v>1121</v>
      </c>
      <c r="F363" s="211"/>
      <c r="G363" s="7"/>
      <c r="H363" s="8" t="s">
        <v>348</v>
      </c>
      <c r="I363" s="24">
        <v>0</v>
      </c>
      <c r="J363" s="24">
        <v>0</v>
      </c>
      <c r="K363" s="24">
        <f t="shared" si="46"/>
        <v>0</v>
      </c>
      <c r="L363" s="20"/>
      <c r="M363" s="141" t="s">
        <v>191</v>
      </c>
      <c r="N363" s="142" t="s">
        <v>192</v>
      </c>
      <c r="O363" s="155">
        <v>200</v>
      </c>
      <c r="P363" s="155">
        <v>700</v>
      </c>
      <c r="Q363" s="144">
        <f t="shared" si="45"/>
        <v>500</v>
      </c>
      <c r="R363" s="65"/>
      <c r="S363" s="59"/>
    </row>
    <row r="364" spans="1:19" hidden="1" outlineLevel="2" x14ac:dyDescent="0.25">
      <c r="A364" s="213"/>
      <c r="B364" s="210"/>
      <c r="C364" s="205"/>
      <c r="D364" s="7" t="s">
        <v>521</v>
      </c>
      <c r="E364" s="7" t="s">
        <v>912</v>
      </c>
      <c r="F364" s="211"/>
      <c r="G364" s="7"/>
      <c r="H364" s="8" t="s">
        <v>1554</v>
      </c>
      <c r="I364" s="24">
        <v>0</v>
      </c>
      <c r="J364" s="24">
        <v>0</v>
      </c>
      <c r="K364" s="24">
        <f t="shared" si="46"/>
        <v>0</v>
      </c>
      <c r="L364" s="20"/>
      <c r="M364" s="141" t="s">
        <v>355</v>
      </c>
      <c r="N364" s="142" t="s">
        <v>356</v>
      </c>
      <c r="O364" s="155"/>
      <c r="P364" s="155">
        <v>0</v>
      </c>
      <c r="Q364" s="144">
        <f t="shared" si="45"/>
        <v>0</v>
      </c>
      <c r="R364" s="65"/>
      <c r="S364" s="59"/>
    </row>
    <row r="365" spans="1:19" ht="30" hidden="1" outlineLevel="2" x14ac:dyDescent="0.25">
      <c r="A365" s="213"/>
      <c r="B365" s="210"/>
      <c r="C365" s="205"/>
      <c r="D365" s="7" t="s">
        <v>1123</v>
      </c>
      <c r="E365" s="7" t="s">
        <v>913</v>
      </c>
      <c r="F365" s="211"/>
      <c r="G365" s="204">
        <v>420</v>
      </c>
      <c r="H365" s="8" t="s">
        <v>192</v>
      </c>
      <c r="I365" s="24">
        <v>230</v>
      </c>
      <c r="J365" s="24">
        <v>700</v>
      </c>
      <c r="K365" s="24">
        <f t="shared" si="46"/>
        <v>470</v>
      </c>
      <c r="L365" s="20" t="s">
        <v>1555</v>
      </c>
      <c r="M365" s="141" t="s">
        <v>357</v>
      </c>
      <c r="N365" s="142" t="s">
        <v>358</v>
      </c>
      <c r="O365" s="155">
        <v>0</v>
      </c>
      <c r="P365" s="155">
        <v>50</v>
      </c>
      <c r="Q365" s="144">
        <f t="shared" si="45"/>
        <v>50</v>
      </c>
      <c r="R365" s="65"/>
      <c r="S365" s="59"/>
    </row>
    <row r="366" spans="1:19" ht="30" hidden="1" outlineLevel="2" x14ac:dyDescent="0.25">
      <c r="A366" s="213"/>
      <c r="B366" s="210"/>
      <c r="C366" s="205"/>
      <c r="D366" s="7" t="s">
        <v>1124</v>
      </c>
      <c r="E366" s="7" t="s">
        <v>1527</v>
      </c>
      <c r="F366" s="211"/>
      <c r="G366" s="206"/>
      <c r="H366" s="8" t="s">
        <v>156</v>
      </c>
      <c r="I366" s="24">
        <v>20</v>
      </c>
      <c r="J366" s="24">
        <v>20</v>
      </c>
      <c r="K366" s="24">
        <f t="shared" si="46"/>
        <v>0</v>
      </c>
      <c r="L366" s="20"/>
      <c r="M366" s="141" t="s">
        <v>359</v>
      </c>
      <c r="N366" s="142" t="s">
        <v>360</v>
      </c>
      <c r="O366" s="155">
        <v>100</v>
      </c>
      <c r="P366" s="155">
        <v>200</v>
      </c>
      <c r="Q366" s="144">
        <f t="shared" si="45"/>
        <v>100</v>
      </c>
      <c r="R366" s="65"/>
      <c r="S366" s="59"/>
    </row>
    <row r="367" spans="1:19" hidden="1" outlineLevel="2" x14ac:dyDescent="0.25">
      <c r="A367" s="213"/>
      <c r="B367" s="210"/>
      <c r="C367" s="205"/>
      <c r="D367" s="7"/>
      <c r="E367" s="7"/>
      <c r="F367" s="211"/>
      <c r="G367" s="7"/>
      <c r="H367" s="8" t="s">
        <v>156</v>
      </c>
      <c r="I367" s="24"/>
      <c r="J367" s="24"/>
      <c r="K367" s="24">
        <f t="shared" si="46"/>
        <v>0</v>
      </c>
      <c r="L367" s="20"/>
      <c r="M367" s="141" t="s">
        <v>155</v>
      </c>
      <c r="N367" s="142" t="s">
        <v>156</v>
      </c>
      <c r="O367" s="155">
        <v>20</v>
      </c>
      <c r="P367" s="155">
        <v>20</v>
      </c>
      <c r="Q367" s="144">
        <f t="shared" si="45"/>
        <v>0</v>
      </c>
      <c r="R367" s="65"/>
      <c r="S367" s="59"/>
    </row>
    <row r="368" spans="1:19" hidden="1" outlineLevel="2" x14ac:dyDescent="0.25">
      <c r="A368" s="213"/>
      <c r="B368" s="210"/>
      <c r="C368" s="206"/>
      <c r="D368" s="7"/>
      <c r="E368" s="7"/>
      <c r="F368" s="211"/>
      <c r="G368" s="7"/>
      <c r="H368" s="8" t="s">
        <v>362</v>
      </c>
      <c r="I368" s="24"/>
      <c r="J368" s="24"/>
      <c r="K368" s="24">
        <f t="shared" si="46"/>
        <v>0</v>
      </c>
      <c r="L368" s="20"/>
      <c r="M368" s="141" t="s">
        <v>361</v>
      </c>
      <c r="N368" s="142" t="s">
        <v>362</v>
      </c>
      <c r="O368" s="155"/>
      <c r="P368" s="155">
        <v>1000</v>
      </c>
      <c r="Q368" s="144">
        <f t="shared" si="45"/>
        <v>1000</v>
      </c>
      <c r="R368" s="65"/>
      <c r="S368" s="59"/>
    </row>
    <row r="369" spans="1:22" ht="30" outlineLevel="1" collapsed="1" x14ac:dyDescent="0.25">
      <c r="A369" s="97">
        <v>8233</v>
      </c>
      <c r="B369" s="11" t="s">
        <v>336</v>
      </c>
      <c r="C369" s="12" t="s">
        <v>1556</v>
      </c>
      <c r="D369" s="12"/>
      <c r="E369" s="12"/>
      <c r="F369" s="12"/>
      <c r="G369" s="12"/>
      <c r="H369" s="12" t="s">
        <v>418</v>
      </c>
      <c r="I369" s="13">
        <f>SUM(I342:I368)</f>
        <v>1790</v>
      </c>
      <c r="J369" s="13">
        <f t="shared" ref="J369:K369" si="47">SUM(J342:J368)</f>
        <v>10340</v>
      </c>
      <c r="K369" s="13">
        <f t="shared" si="47"/>
        <v>8550</v>
      </c>
      <c r="L369" s="13"/>
      <c r="M369" s="149"/>
      <c r="N369" s="149" t="s">
        <v>418</v>
      </c>
      <c r="O369" s="150">
        <f>SUM(O342:O368)</f>
        <v>2920</v>
      </c>
      <c r="P369" s="150">
        <f>SUM(P342:P368)</f>
        <v>12325</v>
      </c>
      <c r="Q369" s="150">
        <f>SUM(Q342:Q368)</f>
        <v>9405</v>
      </c>
      <c r="R369" s="60">
        <f>K369-Q369</f>
        <v>-855</v>
      </c>
      <c r="S369" s="59"/>
      <c r="T369" s="61">
        <f>Q369/1.1</f>
        <v>8550</v>
      </c>
      <c r="U369" s="62">
        <f>T369-K369</f>
        <v>0</v>
      </c>
      <c r="V369" s="63" t="s">
        <v>565</v>
      </c>
    </row>
    <row r="370" spans="1:22" ht="15.75" hidden="1" outlineLevel="2" x14ac:dyDescent="0.25">
      <c r="A370" s="213" t="s">
        <v>363</v>
      </c>
      <c r="B370" s="210" t="s">
        <v>364</v>
      </c>
      <c r="C370" s="204"/>
      <c r="D370" s="29" t="s">
        <v>426</v>
      </c>
      <c r="E370" s="41">
        <v>45339</v>
      </c>
      <c r="F370" s="211" t="s">
        <v>3</v>
      </c>
      <c r="G370" s="204">
        <v>420</v>
      </c>
      <c r="H370" s="30" t="s">
        <v>543</v>
      </c>
      <c r="I370" s="31"/>
      <c r="J370" s="31">
        <v>250</v>
      </c>
      <c r="K370" s="20">
        <f>J370-I370</f>
        <v>250</v>
      </c>
      <c r="L370" s="20"/>
      <c r="M370" s="141" t="s">
        <v>8</v>
      </c>
      <c r="N370" s="142" t="s">
        <v>9</v>
      </c>
      <c r="O370" s="155"/>
      <c r="P370" s="155">
        <v>80</v>
      </c>
      <c r="Q370" s="144">
        <f t="shared" si="45"/>
        <v>80</v>
      </c>
      <c r="R370" s="65"/>
      <c r="S370" s="59"/>
    </row>
    <row r="371" spans="1:22" ht="15.75" hidden="1" outlineLevel="2" x14ac:dyDescent="0.25">
      <c r="A371" s="213"/>
      <c r="B371" s="210"/>
      <c r="C371" s="205"/>
      <c r="D371" s="29" t="s">
        <v>427</v>
      </c>
      <c r="E371" s="42" t="s">
        <v>545</v>
      </c>
      <c r="F371" s="211"/>
      <c r="G371" s="205"/>
      <c r="H371" s="30" t="s">
        <v>544</v>
      </c>
      <c r="I371" s="31"/>
      <c r="J371" s="118">
        <v>34</v>
      </c>
      <c r="K371" s="20">
        <f t="shared" ref="K371:K387" si="48">J371-I371</f>
        <v>34</v>
      </c>
      <c r="L371" s="20"/>
      <c r="M371" s="141" t="s">
        <v>14</v>
      </c>
      <c r="N371" s="142" t="s">
        <v>15</v>
      </c>
      <c r="O371" s="155"/>
      <c r="P371" s="155">
        <v>80</v>
      </c>
      <c r="Q371" s="144">
        <f t="shared" si="45"/>
        <v>80</v>
      </c>
      <c r="R371" s="65"/>
      <c r="S371" s="59"/>
    </row>
    <row r="372" spans="1:22" ht="31.5" hidden="1" outlineLevel="2" x14ac:dyDescent="0.25">
      <c r="A372" s="213"/>
      <c r="B372" s="210"/>
      <c r="C372" s="205"/>
      <c r="D372" s="29" t="s">
        <v>428</v>
      </c>
      <c r="E372" s="42" t="s">
        <v>546</v>
      </c>
      <c r="F372" s="211"/>
      <c r="G372" s="206"/>
      <c r="H372" s="30" t="s">
        <v>15</v>
      </c>
      <c r="I372" s="31"/>
      <c r="J372" s="118">
        <v>50</v>
      </c>
      <c r="K372" s="20">
        <f t="shared" si="48"/>
        <v>50</v>
      </c>
      <c r="L372" s="20"/>
      <c r="M372" s="141" t="s">
        <v>18</v>
      </c>
      <c r="N372" s="142" t="s">
        <v>19</v>
      </c>
      <c r="O372" s="155">
        <v>350</v>
      </c>
      <c r="P372" s="155">
        <v>975</v>
      </c>
      <c r="Q372" s="144">
        <f t="shared" si="45"/>
        <v>625</v>
      </c>
      <c r="R372" s="65"/>
      <c r="S372" s="59"/>
    </row>
    <row r="373" spans="1:22" ht="15.75" hidden="1" outlineLevel="2" x14ac:dyDescent="0.25">
      <c r="A373" s="213"/>
      <c r="B373" s="210"/>
      <c r="C373" s="205"/>
      <c r="D373" s="29" t="s">
        <v>429</v>
      </c>
      <c r="E373" s="42" t="s">
        <v>547</v>
      </c>
      <c r="F373" s="211" t="s">
        <v>52</v>
      </c>
      <c r="G373" s="204">
        <v>420</v>
      </c>
      <c r="H373" s="30" t="s">
        <v>552</v>
      </c>
      <c r="I373" s="31">
        <v>350</v>
      </c>
      <c r="J373" s="118">
        <v>1000</v>
      </c>
      <c r="K373" s="20">
        <f t="shared" si="48"/>
        <v>650</v>
      </c>
      <c r="L373" s="20"/>
      <c r="M373" s="141" t="s">
        <v>365</v>
      </c>
      <c r="N373" s="142" t="s">
        <v>366</v>
      </c>
      <c r="O373" s="155">
        <v>465</v>
      </c>
      <c r="P373" s="155">
        <v>2580</v>
      </c>
      <c r="Q373" s="144">
        <f t="shared" si="45"/>
        <v>2115</v>
      </c>
      <c r="R373" s="65"/>
      <c r="S373" s="59"/>
    </row>
    <row r="374" spans="1:22" ht="30" hidden="1" outlineLevel="2" x14ac:dyDescent="0.25">
      <c r="A374" s="213"/>
      <c r="B374" s="210"/>
      <c r="C374" s="205"/>
      <c r="D374" s="29" t="s">
        <v>430</v>
      </c>
      <c r="E374" s="41">
        <v>45416</v>
      </c>
      <c r="F374" s="211"/>
      <c r="G374" s="206"/>
      <c r="H374" s="30" t="s">
        <v>553</v>
      </c>
      <c r="I374" s="31"/>
      <c r="J374" s="118">
        <v>150</v>
      </c>
      <c r="K374" s="20">
        <f t="shared" si="48"/>
        <v>150</v>
      </c>
      <c r="L374" s="20"/>
      <c r="M374" s="141" t="s">
        <v>8</v>
      </c>
      <c r="N374" s="142" t="s">
        <v>9</v>
      </c>
      <c r="O374" s="155"/>
      <c r="P374" s="155">
        <v>0</v>
      </c>
      <c r="Q374" s="144">
        <f t="shared" si="45"/>
        <v>0</v>
      </c>
      <c r="R374" s="65"/>
      <c r="S374" s="59"/>
    </row>
    <row r="375" spans="1:22" ht="15.75" hidden="1" outlineLevel="2" x14ac:dyDescent="0.25">
      <c r="A375" s="213"/>
      <c r="B375" s="210"/>
      <c r="C375" s="205"/>
      <c r="D375" s="29" t="s">
        <v>431</v>
      </c>
      <c r="E375" s="41">
        <v>45444</v>
      </c>
      <c r="F375" s="211"/>
      <c r="G375" s="4">
        <v>4012</v>
      </c>
      <c r="H375" s="30" t="s">
        <v>366</v>
      </c>
      <c r="I375" s="31">
        <v>465</v>
      </c>
      <c r="J375" s="118">
        <v>2580</v>
      </c>
      <c r="K375" s="20">
        <f t="shared" si="48"/>
        <v>2115</v>
      </c>
      <c r="L375" s="20"/>
      <c r="M375" s="141" t="s">
        <v>14</v>
      </c>
      <c r="N375" s="142" t="s">
        <v>15</v>
      </c>
      <c r="O375" s="155"/>
      <c r="P375" s="155">
        <v>0</v>
      </c>
      <c r="Q375" s="144">
        <f t="shared" si="45"/>
        <v>0</v>
      </c>
      <c r="R375" s="65"/>
      <c r="S375" s="59"/>
    </row>
    <row r="376" spans="1:22" ht="30" hidden="1" outlineLevel="2" x14ac:dyDescent="0.25">
      <c r="A376" s="213"/>
      <c r="B376" s="210"/>
      <c r="C376" s="205"/>
      <c r="D376" s="29" t="s">
        <v>432</v>
      </c>
      <c r="E376" s="41">
        <v>45465</v>
      </c>
      <c r="F376" s="211"/>
      <c r="G376" s="4">
        <v>4206</v>
      </c>
      <c r="H376" s="30" t="s">
        <v>554</v>
      </c>
      <c r="I376" s="31"/>
      <c r="J376" s="118">
        <v>1500</v>
      </c>
      <c r="K376" s="20">
        <f t="shared" si="48"/>
        <v>1500</v>
      </c>
      <c r="L376" s="20"/>
      <c r="M376" s="141" t="s">
        <v>18</v>
      </c>
      <c r="N376" s="142" t="s">
        <v>19</v>
      </c>
      <c r="O376" s="155"/>
      <c r="P376" s="155">
        <v>0</v>
      </c>
      <c r="Q376" s="144">
        <f t="shared" si="45"/>
        <v>0</v>
      </c>
      <c r="R376" s="65"/>
      <c r="S376" s="59"/>
    </row>
    <row r="377" spans="1:22" ht="30" hidden="1" outlineLevel="2" x14ac:dyDescent="0.25">
      <c r="A377" s="213"/>
      <c r="B377" s="210"/>
      <c r="C377" s="205"/>
      <c r="D377" s="29" t="s">
        <v>433</v>
      </c>
      <c r="E377" s="41">
        <v>45535</v>
      </c>
      <c r="F377" s="211"/>
      <c r="G377" s="208">
        <v>420</v>
      </c>
      <c r="H377" s="30" t="s">
        <v>555</v>
      </c>
      <c r="I377" s="31">
        <v>350</v>
      </c>
      <c r="J377" s="118">
        <v>950</v>
      </c>
      <c r="K377" s="20">
        <f t="shared" si="48"/>
        <v>600</v>
      </c>
      <c r="L377" s="20"/>
      <c r="M377" s="141" t="s">
        <v>55</v>
      </c>
      <c r="N377" s="142" t="s">
        <v>56</v>
      </c>
      <c r="O377" s="155"/>
      <c r="P377" s="155">
        <v>600</v>
      </c>
      <c r="Q377" s="144">
        <f t="shared" si="45"/>
        <v>600</v>
      </c>
      <c r="R377" s="65"/>
      <c r="S377" s="59"/>
    </row>
    <row r="378" spans="1:22" ht="15.75" hidden="1" outlineLevel="2" x14ac:dyDescent="0.25">
      <c r="A378" s="213"/>
      <c r="B378" s="210"/>
      <c r="C378" s="205"/>
      <c r="D378" s="29" t="s">
        <v>434</v>
      </c>
      <c r="E378" s="41">
        <v>45564</v>
      </c>
      <c r="F378" s="211"/>
      <c r="G378" s="243"/>
      <c r="H378" s="30" t="s">
        <v>556</v>
      </c>
      <c r="I378" s="31">
        <v>250</v>
      </c>
      <c r="J378" s="31">
        <v>650</v>
      </c>
      <c r="K378" s="20">
        <f t="shared" si="48"/>
        <v>400</v>
      </c>
      <c r="L378" s="20"/>
      <c r="M378" s="141" t="s">
        <v>57</v>
      </c>
      <c r="N378" s="142" t="s">
        <v>58</v>
      </c>
      <c r="O378" s="155"/>
      <c r="P378" s="155">
        <v>1420</v>
      </c>
      <c r="Q378" s="144">
        <f t="shared" si="45"/>
        <v>1420</v>
      </c>
      <c r="R378" s="65"/>
      <c r="S378" s="59"/>
    </row>
    <row r="379" spans="1:22" ht="15.75" hidden="1" outlineLevel="2" x14ac:dyDescent="0.25">
      <c r="A379" s="213"/>
      <c r="B379" s="210"/>
      <c r="C379" s="205"/>
      <c r="D379" s="29" t="s">
        <v>472</v>
      </c>
      <c r="E379" s="41">
        <v>45613</v>
      </c>
      <c r="F379" s="211"/>
      <c r="G379" s="243"/>
      <c r="H379" s="30" t="s">
        <v>557</v>
      </c>
      <c r="I379" s="31"/>
      <c r="J379" s="31">
        <v>600</v>
      </c>
      <c r="K379" s="20">
        <f t="shared" si="48"/>
        <v>600</v>
      </c>
      <c r="L379" s="20"/>
      <c r="M379" s="141" t="s">
        <v>115</v>
      </c>
      <c r="N379" s="142" t="s">
        <v>116</v>
      </c>
      <c r="O379" s="155"/>
      <c r="P379" s="155">
        <v>50</v>
      </c>
      <c r="Q379" s="144">
        <f t="shared" si="45"/>
        <v>50</v>
      </c>
      <c r="R379" s="65"/>
      <c r="S379" s="59"/>
    </row>
    <row r="380" spans="1:22" ht="15.75" hidden="1" outlineLevel="2" x14ac:dyDescent="0.25">
      <c r="A380" s="213"/>
      <c r="B380" s="210"/>
      <c r="C380" s="205"/>
      <c r="D380" s="29" t="s">
        <v>476</v>
      </c>
      <c r="E380" s="41">
        <v>45632</v>
      </c>
      <c r="F380" s="211"/>
      <c r="G380" s="243"/>
      <c r="H380" s="30" t="s">
        <v>558</v>
      </c>
      <c r="I380" s="31"/>
      <c r="J380" s="31">
        <v>50</v>
      </c>
      <c r="K380" s="20">
        <f t="shared" si="48"/>
        <v>50</v>
      </c>
      <c r="L380" s="20"/>
      <c r="M380" s="141" t="s">
        <v>48</v>
      </c>
      <c r="N380" s="142" t="s">
        <v>49</v>
      </c>
      <c r="O380" s="155"/>
      <c r="P380" s="155">
        <v>50</v>
      </c>
      <c r="Q380" s="144">
        <f t="shared" si="45"/>
        <v>50</v>
      </c>
      <c r="R380" s="65"/>
      <c r="S380" s="59"/>
    </row>
    <row r="381" spans="1:22" ht="30" hidden="1" outlineLevel="2" x14ac:dyDescent="0.25">
      <c r="A381" s="213"/>
      <c r="B381" s="210"/>
      <c r="C381" s="205"/>
      <c r="D381" s="29" t="s">
        <v>480</v>
      </c>
      <c r="E381" s="41">
        <v>45633</v>
      </c>
      <c r="F381" s="211"/>
      <c r="G381" s="209"/>
      <c r="H381" s="30" t="s">
        <v>559</v>
      </c>
      <c r="I381" s="31"/>
      <c r="J381" s="31">
        <v>300</v>
      </c>
      <c r="K381" s="20">
        <f t="shared" si="48"/>
        <v>300</v>
      </c>
      <c r="L381" s="20"/>
      <c r="M381" s="141" t="s">
        <v>59</v>
      </c>
      <c r="N381" s="142" t="s">
        <v>60</v>
      </c>
      <c r="O381" s="155">
        <v>370</v>
      </c>
      <c r="P381" s="155">
        <v>1340</v>
      </c>
      <c r="Q381" s="144">
        <f t="shared" si="45"/>
        <v>970</v>
      </c>
      <c r="R381" s="65"/>
      <c r="S381" s="59"/>
    </row>
    <row r="382" spans="1:22" ht="15.75" hidden="1" outlineLevel="2" x14ac:dyDescent="0.25">
      <c r="A382" s="213"/>
      <c r="B382" s="210"/>
      <c r="C382" s="205"/>
      <c r="D382" s="29" t="s">
        <v>548</v>
      </c>
      <c r="E382" s="41">
        <v>45640</v>
      </c>
      <c r="F382" s="211"/>
      <c r="G382" s="4">
        <v>4252</v>
      </c>
      <c r="H382" s="30" t="s">
        <v>560</v>
      </c>
      <c r="I382" s="31">
        <v>800</v>
      </c>
      <c r="J382" s="31">
        <v>2180</v>
      </c>
      <c r="K382" s="20">
        <f t="shared" si="48"/>
        <v>1380</v>
      </c>
      <c r="L382" s="20"/>
      <c r="M382" s="141" t="s">
        <v>61</v>
      </c>
      <c r="N382" s="142" t="s">
        <v>62</v>
      </c>
      <c r="O382" s="155"/>
      <c r="P382" s="155">
        <v>250</v>
      </c>
      <c r="Q382" s="144">
        <f t="shared" si="45"/>
        <v>250</v>
      </c>
      <c r="R382" s="65"/>
      <c r="S382" s="59"/>
    </row>
    <row r="383" spans="1:22" ht="15.75" hidden="1" outlineLevel="2" x14ac:dyDescent="0.25">
      <c r="A383" s="213"/>
      <c r="B383" s="210"/>
      <c r="C383" s="205"/>
      <c r="D383" s="29" t="s">
        <v>502</v>
      </c>
      <c r="E383" s="41">
        <v>45647</v>
      </c>
      <c r="F383" s="211"/>
      <c r="G383" s="204">
        <v>420</v>
      </c>
      <c r="H383" s="30" t="s">
        <v>561</v>
      </c>
      <c r="I383" s="31"/>
      <c r="J383" s="31">
        <v>100</v>
      </c>
      <c r="K383" s="20">
        <f t="shared" si="48"/>
        <v>100</v>
      </c>
      <c r="L383" s="20"/>
      <c r="M383" s="141" t="s">
        <v>141</v>
      </c>
      <c r="N383" s="142" t="s">
        <v>142</v>
      </c>
      <c r="O383" s="155"/>
      <c r="P383" s="155">
        <v>350</v>
      </c>
      <c r="Q383" s="144">
        <f t="shared" si="45"/>
        <v>350</v>
      </c>
      <c r="R383" s="65"/>
      <c r="S383" s="59"/>
    </row>
    <row r="384" spans="1:22" ht="31.5" hidden="1" outlineLevel="2" x14ac:dyDescent="0.25">
      <c r="A384" s="213"/>
      <c r="B384" s="210"/>
      <c r="C384" s="205"/>
      <c r="D384" s="29" t="s">
        <v>504</v>
      </c>
      <c r="E384" s="42" t="s">
        <v>549</v>
      </c>
      <c r="F384" s="211"/>
      <c r="G384" s="205"/>
      <c r="H384" s="30" t="s">
        <v>562</v>
      </c>
      <c r="I384" s="31">
        <v>150</v>
      </c>
      <c r="J384" s="31">
        <v>500</v>
      </c>
      <c r="K384" s="20">
        <f t="shared" si="48"/>
        <v>350</v>
      </c>
      <c r="L384" s="20"/>
      <c r="M384" s="141" t="s">
        <v>185</v>
      </c>
      <c r="N384" s="142" t="s">
        <v>186</v>
      </c>
      <c r="O384" s="155">
        <v>30</v>
      </c>
      <c r="P384" s="155">
        <v>100</v>
      </c>
      <c r="Q384" s="144">
        <f t="shared" si="45"/>
        <v>70</v>
      </c>
      <c r="R384" s="65"/>
      <c r="S384" s="59"/>
    </row>
    <row r="385" spans="1:22" ht="31.5" hidden="1" outlineLevel="2" x14ac:dyDescent="0.25">
      <c r="A385" s="213"/>
      <c r="B385" s="210"/>
      <c r="C385" s="205"/>
      <c r="D385" s="29" t="s">
        <v>508</v>
      </c>
      <c r="E385" s="42" t="s">
        <v>550</v>
      </c>
      <c r="F385" s="211"/>
      <c r="G385" s="205"/>
      <c r="H385" s="30" t="s">
        <v>563</v>
      </c>
      <c r="I385" s="31">
        <v>30</v>
      </c>
      <c r="J385" s="31">
        <v>80</v>
      </c>
      <c r="K385" s="20">
        <f t="shared" si="48"/>
        <v>50</v>
      </c>
      <c r="L385" s="20"/>
      <c r="M385" s="141" t="s">
        <v>325</v>
      </c>
      <c r="N385" s="142" t="s">
        <v>326</v>
      </c>
      <c r="O385" s="155">
        <v>250</v>
      </c>
      <c r="P385" s="155">
        <v>650</v>
      </c>
      <c r="Q385" s="144">
        <f t="shared" si="45"/>
        <v>400</v>
      </c>
      <c r="R385" s="65"/>
      <c r="S385" s="59"/>
    </row>
    <row r="386" spans="1:22" ht="15.75" hidden="1" outlineLevel="2" x14ac:dyDescent="0.25">
      <c r="A386" s="213"/>
      <c r="B386" s="210"/>
      <c r="C386" s="205"/>
      <c r="D386" s="29" t="s">
        <v>551</v>
      </c>
      <c r="E386" s="43">
        <v>45361</v>
      </c>
      <c r="F386" s="211"/>
      <c r="G386" s="205"/>
      <c r="H386" s="30" t="s">
        <v>564</v>
      </c>
      <c r="I386" s="31">
        <v>350</v>
      </c>
      <c r="J386" s="31">
        <v>1035</v>
      </c>
      <c r="K386" s="20">
        <f t="shared" si="48"/>
        <v>685</v>
      </c>
      <c r="L386" s="20"/>
      <c r="M386" s="141" t="s">
        <v>301</v>
      </c>
      <c r="N386" s="142" t="s">
        <v>302</v>
      </c>
      <c r="O386" s="155">
        <v>850</v>
      </c>
      <c r="P386" s="155">
        <v>2180</v>
      </c>
      <c r="Q386" s="144">
        <f t="shared" si="45"/>
        <v>1330</v>
      </c>
      <c r="R386" s="65"/>
      <c r="S386" s="59"/>
    </row>
    <row r="387" spans="1:22" ht="15.75" hidden="1" outlineLevel="2" x14ac:dyDescent="0.25">
      <c r="A387" s="213"/>
      <c r="B387" s="210"/>
      <c r="C387" s="205"/>
      <c r="D387" s="29" t="s">
        <v>512</v>
      </c>
      <c r="E387" s="42"/>
      <c r="F387" s="211"/>
      <c r="G387" s="206"/>
      <c r="H387" s="30" t="s">
        <v>156</v>
      </c>
      <c r="I387" s="31">
        <v>50</v>
      </c>
      <c r="J387" s="31">
        <v>50</v>
      </c>
      <c r="K387" s="20">
        <f t="shared" si="48"/>
        <v>0</v>
      </c>
      <c r="L387" s="20"/>
      <c r="M387" s="141" t="s">
        <v>165</v>
      </c>
      <c r="N387" s="142" t="s">
        <v>166</v>
      </c>
      <c r="O387" s="155">
        <v>350</v>
      </c>
      <c r="P387" s="155">
        <v>1050</v>
      </c>
      <c r="Q387" s="144">
        <f t="shared" si="45"/>
        <v>700</v>
      </c>
      <c r="R387" s="65"/>
      <c r="S387" s="59"/>
    </row>
    <row r="388" spans="1:22" hidden="1" outlineLevel="2" x14ac:dyDescent="0.25">
      <c r="A388" s="213"/>
      <c r="B388" s="210"/>
      <c r="C388" s="205"/>
      <c r="D388" s="7"/>
      <c r="E388" s="7"/>
      <c r="F388" s="211"/>
      <c r="G388" s="7"/>
      <c r="H388" s="8"/>
      <c r="I388" s="22"/>
      <c r="J388" s="22"/>
      <c r="K388" s="20"/>
      <c r="L388" s="20"/>
      <c r="M388" s="141" t="s">
        <v>201</v>
      </c>
      <c r="N388" s="142" t="s">
        <v>202</v>
      </c>
      <c r="O388" s="155">
        <v>150</v>
      </c>
      <c r="P388" s="155">
        <v>500</v>
      </c>
      <c r="Q388" s="144">
        <f t="shared" si="45"/>
        <v>350</v>
      </c>
      <c r="R388" s="65"/>
      <c r="S388" s="59"/>
    </row>
    <row r="389" spans="1:22" ht="30" hidden="1" outlineLevel="2" x14ac:dyDescent="0.25">
      <c r="A389" s="213"/>
      <c r="B389" s="210"/>
      <c r="C389" s="206"/>
      <c r="D389" s="7"/>
      <c r="E389" s="7"/>
      <c r="F389" s="211"/>
      <c r="G389" s="7"/>
      <c r="H389" s="8"/>
      <c r="I389" s="22"/>
      <c r="J389" s="22"/>
      <c r="K389" s="20"/>
      <c r="L389" s="20"/>
      <c r="M389" s="141" t="s">
        <v>133</v>
      </c>
      <c r="N389" s="142" t="s">
        <v>134</v>
      </c>
      <c r="O389" s="155">
        <v>360</v>
      </c>
      <c r="P389" s="155">
        <v>1110</v>
      </c>
      <c r="Q389" s="144">
        <f t="shared" si="45"/>
        <v>750</v>
      </c>
      <c r="R389" s="65"/>
      <c r="S389" s="59"/>
    </row>
    <row r="390" spans="1:22" ht="30" outlineLevel="1" collapsed="1" x14ac:dyDescent="0.25">
      <c r="A390" s="97">
        <v>8234</v>
      </c>
      <c r="B390" s="11" t="s">
        <v>364</v>
      </c>
      <c r="C390" s="12" t="s">
        <v>684</v>
      </c>
      <c r="D390" s="12"/>
      <c r="E390" s="12"/>
      <c r="F390" s="12"/>
      <c r="G390" s="12"/>
      <c r="H390" s="12" t="s">
        <v>418</v>
      </c>
      <c r="I390" s="13">
        <f t="shared" ref="I390:J390" si="49">SUM(I370:I389)</f>
        <v>2795</v>
      </c>
      <c r="J390" s="13">
        <f t="shared" si="49"/>
        <v>12059</v>
      </c>
      <c r="K390" s="13">
        <f>SUM(K370:K389)</f>
        <v>9264</v>
      </c>
      <c r="L390" s="13"/>
      <c r="M390" s="149"/>
      <c r="N390" s="149" t="s">
        <v>418</v>
      </c>
      <c r="O390" s="150">
        <f>SUM(O370:O389)</f>
        <v>3175</v>
      </c>
      <c r="P390" s="150">
        <f>SUM(P370:P389)</f>
        <v>13365</v>
      </c>
      <c r="Q390" s="150">
        <f>SUM(Q370:Q389)</f>
        <v>10190</v>
      </c>
      <c r="R390" s="60">
        <f>K390-Q390</f>
        <v>-926</v>
      </c>
      <c r="S390" s="59"/>
      <c r="T390" s="61">
        <f>Q390/1.1</f>
        <v>9263.6363636363621</v>
      </c>
      <c r="U390" s="62">
        <f>T390-K390</f>
        <v>-0.3636363636378519</v>
      </c>
      <c r="V390" s="63" t="s">
        <v>565</v>
      </c>
    </row>
    <row r="391" spans="1:22" ht="45" hidden="1" outlineLevel="2" x14ac:dyDescent="0.25">
      <c r="A391" s="213" t="s">
        <v>367</v>
      </c>
      <c r="B391" s="204" t="s">
        <v>368</v>
      </c>
      <c r="C391" s="211" t="s">
        <v>1442</v>
      </c>
      <c r="D391" s="7" t="s">
        <v>426</v>
      </c>
      <c r="E391" s="7" t="s">
        <v>778</v>
      </c>
      <c r="F391" s="204" t="s">
        <v>52</v>
      </c>
      <c r="G391" s="7">
        <v>420</v>
      </c>
      <c r="H391" s="8" t="s">
        <v>378</v>
      </c>
      <c r="I391" s="9"/>
      <c r="J391" s="9">
        <v>900</v>
      </c>
      <c r="K391" s="9">
        <f>J391-I391</f>
        <v>900</v>
      </c>
      <c r="L391" s="10" t="s">
        <v>1433</v>
      </c>
      <c r="M391" s="141" t="s">
        <v>95</v>
      </c>
      <c r="N391" s="142" t="s">
        <v>96</v>
      </c>
      <c r="O391" s="155"/>
      <c r="P391" s="155">
        <v>30</v>
      </c>
      <c r="Q391" s="144">
        <f t="shared" si="45"/>
        <v>30</v>
      </c>
      <c r="R391" s="65"/>
      <c r="S391" s="59"/>
    </row>
    <row r="392" spans="1:22" ht="30" hidden="1" outlineLevel="2" x14ac:dyDescent="0.25">
      <c r="A392" s="213"/>
      <c r="B392" s="205"/>
      <c r="C392" s="211"/>
      <c r="D392" s="7" t="s">
        <v>427</v>
      </c>
      <c r="E392" s="7" t="s">
        <v>1431</v>
      </c>
      <c r="F392" s="205"/>
      <c r="G392" s="7">
        <v>4241</v>
      </c>
      <c r="H392" s="23" t="s">
        <v>374</v>
      </c>
      <c r="I392" s="9"/>
      <c r="J392" s="9">
        <v>1980</v>
      </c>
      <c r="K392" s="9">
        <f t="shared" ref="K392:K400" si="50">J392-I392</f>
        <v>1980</v>
      </c>
      <c r="L392" s="10" t="s">
        <v>1434</v>
      </c>
      <c r="M392" s="141" t="s">
        <v>369</v>
      </c>
      <c r="N392" s="142" t="s">
        <v>370</v>
      </c>
      <c r="O392" s="155"/>
      <c r="P392" s="155">
        <v>35</v>
      </c>
      <c r="Q392" s="144">
        <f t="shared" si="45"/>
        <v>35</v>
      </c>
      <c r="R392" s="65"/>
      <c r="S392" s="89" t="s">
        <v>1583</v>
      </c>
    </row>
    <row r="393" spans="1:22" ht="60" hidden="1" outlineLevel="2" x14ac:dyDescent="0.25">
      <c r="A393" s="213"/>
      <c r="B393" s="205"/>
      <c r="C393" s="211"/>
      <c r="D393" s="7" t="s">
        <v>428</v>
      </c>
      <c r="E393" s="7" t="s">
        <v>602</v>
      </c>
      <c r="F393" s="205"/>
      <c r="G393" s="7">
        <v>420</v>
      </c>
      <c r="H393" s="23" t="s">
        <v>376</v>
      </c>
      <c r="I393" s="9">
        <v>200</v>
      </c>
      <c r="J393" s="9">
        <v>300</v>
      </c>
      <c r="K393" s="9">
        <f t="shared" si="50"/>
        <v>100</v>
      </c>
      <c r="L393" s="10" t="s">
        <v>1435</v>
      </c>
      <c r="M393" s="141" t="s">
        <v>6</v>
      </c>
      <c r="N393" s="142" t="s">
        <v>7</v>
      </c>
      <c r="O393" s="155"/>
      <c r="P393" s="155">
        <v>20</v>
      </c>
      <c r="Q393" s="144">
        <f t="shared" si="45"/>
        <v>20</v>
      </c>
      <c r="R393" s="65"/>
      <c r="S393" s="89" t="s">
        <v>1584</v>
      </c>
    </row>
    <row r="394" spans="1:22" ht="75" hidden="1" outlineLevel="2" x14ac:dyDescent="0.25">
      <c r="A394" s="213"/>
      <c r="B394" s="206"/>
      <c r="C394" s="211"/>
      <c r="D394" s="7" t="s">
        <v>429</v>
      </c>
      <c r="E394" s="7" t="s">
        <v>1432</v>
      </c>
      <c r="F394" s="206"/>
      <c r="G394" s="7"/>
      <c r="H394" s="23" t="s">
        <v>1436</v>
      </c>
      <c r="I394" s="9">
        <v>0</v>
      </c>
      <c r="J394" s="9">
        <v>0</v>
      </c>
      <c r="K394" s="9">
        <f t="shared" si="50"/>
        <v>0</v>
      </c>
      <c r="L394" s="10" t="s">
        <v>1437</v>
      </c>
      <c r="M394" s="141" t="s">
        <v>371</v>
      </c>
      <c r="N394" s="142" t="s">
        <v>372</v>
      </c>
      <c r="O394" s="155"/>
      <c r="P394" s="155">
        <v>60</v>
      </c>
      <c r="Q394" s="144">
        <f t="shared" si="45"/>
        <v>60</v>
      </c>
      <c r="R394" s="65"/>
      <c r="S394" s="89" t="s">
        <v>1585</v>
      </c>
    </row>
    <row r="395" spans="1:22" ht="30" hidden="1" customHeight="1" outlineLevel="2" x14ac:dyDescent="0.25">
      <c r="A395" s="213"/>
      <c r="B395" s="204" t="s">
        <v>1440</v>
      </c>
      <c r="C395" s="205" t="s">
        <v>1441</v>
      </c>
      <c r="D395" s="7" t="s">
        <v>430</v>
      </c>
      <c r="E395" s="7" t="s">
        <v>724</v>
      </c>
      <c r="F395" s="204" t="s">
        <v>3</v>
      </c>
      <c r="G395" s="7"/>
      <c r="H395" s="23" t="s">
        <v>1438</v>
      </c>
      <c r="I395" s="9"/>
      <c r="J395" s="9">
        <v>0</v>
      </c>
      <c r="K395" s="9">
        <f t="shared" si="50"/>
        <v>0</v>
      </c>
      <c r="L395" s="10" t="s">
        <v>1247</v>
      </c>
      <c r="M395" s="141" t="s">
        <v>373</v>
      </c>
      <c r="N395" s="142" t="s">
        <v>374</v>
      </c>
      <c r="O395" s="155"/>
      <c r="P395" s="155">
        <v>2200</v>
      </c>
      <c r="Q395" s="144">
        <f t="shared" si="45"/>
        <v>2200</v>
      </c>
      <c r="R395" s="65"/>
      <c r="S395" s="239" t="s">
        <v>1613</v>
      </c>
    </row>
    <row r="396" spans="1:22" ht="30" hidden="1" outlineLevel="2" x14ac:dyDescent="0.25">
      <c r="A396" s="213"/>
      <c r="B396" s="205"/>
      <c r="C396" s="205"/>
      <c r="D396" s="7" t="s">
        <v>431</v>
      </c>
      <c r="E396" s="7" t="s">
        <v>727</v>
      </c>
      <c r="F396" s="205"/>
      <c r="G396" s="7">
        <v>420</v>
      </c>
      <c r="H396" s="23" t="s">
        <v>1259</v>
      </c>
      <c r="I396" s="9"/>
      <c r="J396" s="9">
        <v>52</v>
      </c>
      <c r="K396" s="9">
        <f t="shared" si="50"/>
        <v>52</v>
      </c>
      <c r="L396" s="10" t="s">
        <v>1247</v>
      </c>
      <c r="M396" s="141" t="s">
        <v>375</v>
      </c>
      <c r="N396" s="142" t="s">
        <v>376</v>
      </c>
      <c r="O396" s="155"/>
      <c r="P396" s="155">
        <v>200</v>
      </c>
      <c r="Q396" s="144">
        <f t="shared" ref="Q396:Q397" si="51">P396-O396</f>
        <v>200</v>
      </c>
      <c r="R396" s="65"/>
      <c r="S396" s="240"/>
    </row>
    <row r="397" spans="1:22" hidden="1" outlineLevel="2" x14ac:dyDescent="0.25">
      <c r="A397" s="213"/>
      <c r="B397" s="205"/>
      <c r="C397" s="205"/>
      <c r="D397" s="7" t="s">
        <v>432</v>
      </c>
      <c r="E397" s="7" t="s">
        <v>913</v>
      </c>
      <c r="F397" s="205"/>
      <c r="G397" s="7"/>
      <c r="H397" s="23" t="s">
        <v>1248</v>
      </c>
      <c r="I397" s="9"/>
      <c r="J397" s="9">
        <v>0</v>
      </c>
      <c r="K397" s="9">
        <f t="shared" si="50"/>
        <v>0</v>
      </c>
      <c r="L397" s="10" t="s">
        <v>1247</v>
      </c>
      <c r="M397" s="141" t="s">
        <v>377</v>
      </c>
      <c r="N397" s="142" t="s">
        <v>378</v>
      </c>
      <c r="O397" s="155"/>
      <c r="P397" s="155">
        <v>900</v>
      </c>
      <c r="Q397" s="144">
        <f t="shared" si="51"/>
        <v>900</v>
      </c>
      <c r="R397" s="65"/>
      <c r="S397" s="240"/>
    </row>
    <row r="398" spans="1:22" hidden="1" outlineLevel="2" x14ac:dyDescent="0.25">
      <c r="A398" s="213"/>
      <c r="B398" s="205"/>
      <c r="C398" s="205"/>
      <c r="D398" s="7" t="s">
        <v>433</v>
      </c>
      <c r="E398" s="7" t="s">
        <v>497</v>
      </c>
      <c r="F398" s="205"/>
      <c r="G398" s="7"/>
      <c r="H398" s="23" t="s">
        <v>1249</v>
      </c>
      <c r="I398" s="9"/>
      <c r="J398" s="9">
        <v>0</v>
      </c>
      <c r="K398" s="9">
        <f t="shared" si="50"/>
        <v>0</v>
      </c>
      <c r="L398" s="10" t="s">
        <v>1247</v>
      </c>
      <c r="M398" s="141" t="s">
        <v>361</v>
      </c>
      <c r="N398" s="142" t="s">
        <v>362</v>
      </c>
      <c r="O398" s="155"/>
      <c r="P398" s="155">
        <v>0</v>
      </c>
      <c r="Q398" s="144">
        <f>P398-O398</f>
        <v>0</v>
      </c>
      <c r="R398" s="65"/>
      <c r="S398" s="240"/>
    </row>
    <row r="399" spans="1:22" hidden="1" outlineLevel="2" x14ac:dyDescent="0.25">
      <c r="A399" s="213"/>
      <c r="B399" s="205"/>
      <c r="C399" s="205"/>
      <c r="D399" s="7" t="s">
        <v>434</v>
      </c>
      <c r="E399" s="7" t="s">
        <v>1221</v>
      </c>
      <c r="F399" s="205"/>
      <c r="G399" s="7">
        <v>420</v>
      </c>
      <c r="H399" s="23" t="s">
        <v>1439</v>
      </c>
      <c r="I399" s="9"/>
      <c r="J399" s="9">
        <v>80</v>
      </c>
      <c r="K399" s="9">
        <f t="shared" si="50"/>
        <v>80</v>
      </c>
      <c r="L399" s="10" t="s">
        <v>1247</v>
      </c>
      <c r="M399" s="141"/>
      <c r="N399" s="142"/>
      <c r="O399" s="155"/>
      <c r="P399" s="155"/>
      <c r="Q399" s="144"/>
      <c r="R399" s="65"/>
      <c r="S399" s="240"/>
    </row>
    <row r="400" spans="1:22" hidden="1" outlineLevel="2" x14ac:dyDescent="0.25">
      <c r="A400" s="213"/>
      <c r="B400" s="206"/>
      <c r="C400" s="206"/>
      <c r="D400" s="7" t="s">
        <v>472</v>
      </c>
      <c r="E400" s="7" t="s">
        <v>1221</v>
      </c>
      <c r="F400" s="206"/>
      <c r="G400" s="7">
        <v>420</v>
      </c>
      <c r="H400" s="23" t="s">
        <v>96</v>
      </c>
      <c r="I400" s="9"/>
      <c r="J400" s="9">
        <v>20</v>
      </c>
      <c r="K400" s="9">
        <f t="shared" si="50"/>
        <v>20</v>
      </c>
      <c r="L400" s="10" t="s">
        <v>1247</v>
      </c>
      <c r="M400" s="163"/>
      <c r="N400" s="163"/>
      <c r="O400" s="163"/>
      <c r="P400" s="163"/>
      <c r="Q400" s="163"/>
      <c r="R400" s="65"/>
      <c r="S400" s="241"/>
    </row>
    <row r="401" spans="1:22" ht="45" outlineLevel="1" collapsed="1" x14ac:dyDescent="0.25">
      <c r="A401" s="97">
        <v>8235</v>
      </c>
      <c r="B401" s="11" t="s">
        <v>368</v>
      </c>
      <c r="C401" s="12" t="s">
        <v>1442</v>
      </c>
      <c r="D401" s="12"/>
      <c r="E401" s="12"/>
      <c r="F401" s="12"/>
      <c r="G401" s="12"/>
      <c r="H401" s="12" t="s">
        <v>418</v>
      </c>
      <c r="I401" s="13">
        <f>SUM(I391:I400)</f>
        <v>200</v>
      </c>
      <c r="J401" s="13">
        <f t="shared" ref="J401" si="52">SUM(J391:J400)</f>
        <v>3332</v>
      </c>
      <c r="K401" s="13">
        <f>SUM(K391:K400)</f>
        <v>3132</v>
      </c>
      <c r="L401" s="13"/>
      <c r="M401" s="149"/>
      <c r="N401" s="149" t="s">
        <v>418</v>
      </c>
      <c r="O401" s="150">
        <f>SUM(O391:O399)</f>
        <v>0</v>
      </c>
      <c r="P401" s="150">
        <f>SUM(P391:P399)</f>
        <v>3445</v>
      </c>
      <c r="Q401" s="150">
        <f>SUM(Q391:Q399)</f>
        <v>3445</v>
      </c>
      <c r="R401" s="60">
        <f>K401-Q401</f>
        <v>-313</v>
      </c>
      <c r="S401" s="64" t="s">
        <v>1443</v>
      </c>
      <c r="T401" s="61">
        <f>Q401/1.1</f>
        <v>3131.8181818181815</v>
      </c>
      <c r="U401" s="62">
        <f>T401-K401</f>
        <v>-0.1818181818184712</v>
      </c>
      <c r="V401" s="63" t="s">
        <v>565</v>
      </c>
    </row>
    <row r="402" spans="1:22" ht="60" hidden="1" outlineLevel="2" x14ac:dyDescent="0.25">
      <c r="A402" s="260" t="s">
        <v>404</v>
      </c>
      <c r="B402" s="204" t="s">
        <v>405</v>
      </c>
      <c r="C402" s="204" t="s">
        <v>445</v>
      </c>
      <c r="D402" s="7" t="s">
        <v>426</v>
      </c>
      <c r="E402" s="7" t="s">
        <v>1226</v>
      </c>
      <c r="F402" s="204" t="s">
        <v>52</v>
      </c>
      <c r="G402" s="4">
        <v>2531</v>
      </c>
      <c r="H402" s="8" t="s">
        <v>1232</v>
      </c>
      <c r="I402" s="9"/>
      <c r="J402" s="9">
        <v>2262</v>
      </c>
      <c r="K402" s="9">
        <f>J402-I402</f>
        <v>2262</v>
      </c>
      <c r="L402" s="10" t="s">
        <v>1233</v>
      </c>
      <c r="M402" s="141" t="s">
        <v>406</v>
      </c>
      <c r="N402" s="142" t="s">
        <v>407</v>
      </c>
      <c r="O402" s="155"/>
      <c r="P402" s="156">
        <v>95000</v>
      </c>
      <c r="Q402" s="144">
        <f t="shared" ref="Q402:Q408" si="53">P402-O402</f>
        <v>95000</v>
      </c>
      <c r="R402" s="65"/>
      <c r="S402" s="59"/>
    </row>
    <row r="403" spans="1:22" ht="45" hidden="1" outlineLevel="2" x14ac:dyDescent="0.25">
      <c r="A403" s="261"/>
      <c r="B403" s="205"/>
      <c r="C403" s="205"/>
      <c r="D403" s="7" t="s">
        <v>427</v>
      </c>
      <c r="E403" s="7" t="s">
        <v>566</v>
      </c>
      <c r="F403" s="205"/>
      <c r="G403" s="204">
        <v>420</v>
      </c>
      <c r="H403" s="8" t="s">
        <v>411</v>
      </c>
      <c r="I403" s="9"/>
      <c r="J403" s="9">
        <v>1240</v>
      </c>
      <c r="K403" s="9">
        <f t="shared" ref="K403:K412" si="54">J403-I403</f>
        <v>1240</v>
      </c>
      <c r="L403" s="10" t="s">
        <v>1234</v>
      </c>
      <c r="M403" s="141" t="s">
        <v>408</v>
      </c>
      <c r="N403" s="142" t="s">
        <v>409</v>
      </c>
      <c r="O403" s="155"/>
      <c r="P403" s="156">
        <v>1000</v>
      </c>
      <c r="Q403" s="144">
        <f t="shared" si="53"/>
        <v>1000</v>
      </c>
      <c r="R403" s="65"/>
      <c r="S403" s="59"/>
    </row>
    <row r="404" spans="1:22" ht="30" hidden="1" outlineLevel="2" x14ac:dyDescent="0.25">
      <c r="A404" s="261"/>
      <c r="B404" s="205"/>
      <c r="C404" s="205"/>
      <c r="D404" s="7" t="s">
        <v>428</v>
      </c>
      <c r="E404" s="7" t="s">
        <v>1227</v>
      </c>
      <c r="F404" s="205"/>
      <c r="G404" s="205"/>
      <c r="H404" s="8" t="s">
        <v>413</v>
      </c>
      <c r="I404" s="9"/>
      <c r="J404" s="9">
        <v>1240</v>
      </c>
      <c r="K404" s="9">
        <f t="shared" si="54"/>
        <v>1240</v>
      </c>
      <c r="L404" s="10" t="s">
        <v>1234</v>
      </c>
      <c r="M404" s="141" t="s">
        <v>131</v>
      </c>
      <c r="N404" s="142" t="s">
        <v>132</v>
      </c>
      <c r="O404" s="155"/>
      <c r="P404" s="156">
        <v>119231</v>
      </c>
      <c r="Q404" s="144">
        <f t="shared" si="53"/>
        <v>119231</v>
      </c>
      <c r="R404" s="65"/>
      <c r="S404" s="59"/>
    </row>
    <row r="405" spans="1:22" ht="75" hidden="1" outlineLevel="2" x14ac:dyDescent="0.25">
      <c r="A405" s="261"/>
      <c r="B405" s="205"/>
      <c r="C405" s="205"/>
      <c r="D405" s="7" t="s">
        <v>429</v>
      </c>
      <c r="E405" s="7" t="s">
        <v>590</v>
      </c>
      <c r="F405" s="205"/>
      <c r="G405" s="205"/>
      <c r="H405" s="8" t="s">
        <v>1235</v>
      </c>
      <c r="I405" s="9"/>
      <c r="J405" s="9">
        <v>1040</v>
      </c>
      <c r="K405" s="9">
        <f t="shared" si="54"/>
        <v>1040</v>
      </c>
      <c r="L405" s="10" t="s">
        <v>1234</v>
      </c>
      <c r="M405" s="141" t="s">
        <v>410</v>
      </c>
      <c r="N405" s="142" t="s">
        <v>411</v>
      </c>
      <c r="O405" s="155"/>
      <c r="P405" s="156">
        <v>1240</v>
      </c>
      <c r="Q405" s="144">
        <f t="shared" si="53"/>
        <v>1240</v>
      </c>
      <c r="R405" s="65"/>
      <c r="S405" s="59"/>
    </row>
    <row r="406" spans="1:22" ht="45" hidden="1" outlineLevel="2" x14ac:dyDescent="0.25">
      <c r="A406" s="261"/>
      <c r="B406" s="205"/>
      <c r="C406" s="205"/>
      <c r="D406" s="7" t="s">
        <v>430</v>
      </c>
      <c r="E406" s="7" t="s">
        <v>1228</v>
      </c>
      <c r="F406" s="205"/>
      <c r="G406" s="206"/>
      <c r="H406" s="8" t="s">
        <v>1236</v>
      </c>
      <c r="I406" s="9"/>
      <c r="J406" s="9">
        <v>1240</v>
      </c>
      <c r="K406" s="9">
        <f t="shared" si="54"/>
        <v>1240</v>
      </c>
      <c r="L406" s="10" t="s">
        <v>1234</v>
      </c>
      <c r="M406" s="141" t="s">
        <v>412</v>
      </c>
      <c r="N406" s="142" t="s">
        <v>413</v>
      </c>
      <c r="O406" s="155"/>
      <c r="P406" s="156">
        <v>1240</v>
      </c>
      <c r="Q406" s="144">
        <f t="shared" si="53"/>
        <v>1240</v>
      </c>
      <c r="R406" s="65"/>
      <c r="S406" s="59"/>
    </row>
    <row r="407" spans="1:22" ht="75" hidden="1" outlineLevel="3" x14ac:dyDescent="0.25">
      <c r="A407" s="261"/>
      <c r="B407" s="205"/>
      <c r="C407" s="205"/>
      <c r="D407" s="7" t="s">
        <v>431</v>
      </c>
      <c r="E407" s="7" t="s">
        <v>1229</v>
      </c>
      <c r="F407" s="205"/>
      <c r="G407" s="120"/>
      <c r="H407" s="121" t="s">
        <v>1660</v>
      </c>
      <c r="I407" s="88"/>
      <c r="J407" s="88">
        <v>0</v>
      </c>
      <c r="K407" s="88">
        <f t="shared" si="54"/>
        <v>0</v>
      </c>
      <c r="L407" s="122" t="s">
        <v>1237</v>
      </c>
      <c r="M407" s="164" t="s">
        <v>414</v>
      </c>
      <c r="N407" s="165" t="s">
        <v>415</v>
      </c>
      <c r="O407" s="166"/>
      <c r="P407" s="167">
        <v>1040</v>
      </c>
      <c r="Q407" s="167">
        <f t="shared" si="53"/>
        <v>1040</v>
      </c>
      <c r="R407" s="65"/>
      <c r="S407" s="59"/>
    </row>
    <row r="408" spans="1:22" ht="60" hidden="1" outlineLevel="2" collapsed="1" x14ac:dyDescent="0.25">
      <c r="A408" s="261"/>
      <c r="B408" s="205"/>
      <c r="C408" s="205"/>
      <c r="D408" s="7" t="s">
        <v>432</v>
      </c>
      <c r="E408" s="7" t="s">
        <v>1230</v>
      </c>
      <c r="F408" s="205"/>
      <c r="G408" s="4">
        <v>4770</v>
      </c>
      <c r="H408" s="8" t="s">
        <v>1238</v>
      </c>
      <c r="I408" s="9"/>
      <c r="J408" s="9">
        <v>3000</v>
      </c>
      <c r="K408" s="9">
        <f t="shared" si="54"/>
        <v>3000</v>
      </c>
      <c r="L408" s="10" t="s">
        <v>1239</v>
      </c>
      <c r="M408" s="141" t="s">
        <v>416</v>
      </c>
      <c r="N408" s="142" t="s">
        <v>417</v>
      </c>
      <c r="O408" s="155"/>
      <c r="P408" s="156">
        <v>1240</v>
      </c>
      <c r="Q408" s="144">
        <f t="shared" si="53"/>
        <v>1240</v>
      </c>
      <c r="R408" s="65"/>
      <c r="S408" s="59"/>
    </row>
    <row r="409" spans="1:22" ht="60" hidden="1" outlineLevel="2" x14ac:dyDescent="0.25">
      <c r="A409" s="261"/>
      <c r="B409" s="205"/>
      <c r="C409" s="205"/>
      <c r="D409" s="7" t="s">
        <v>433</v>
      </c>
      <c r="E409" s="7" t="s">
        <v>598</v>
      </c>
      <c r="F409" s="205"/>
      <c r="G409" s="4">
        <v>4482</v>
      </c>
      <c r="H409" s="8" t="s">
        <v>1240</v>
      </c>
      <c r="I409" s="9"/>
      <c r="J409" s="9">
        <v>23800</v>
      </c>
      <c r="K409" s="9">
        <f t="shared" si="54"/>
        <v>23800</v>
      </c>
      <c r="L409" s="10" t="s">
        <v>1241</v>
      </c>
      <c r="M409" s="141"/>
      <c r="N409" s="142"/>
      <c r="O409" s="155"/>
      <c r="P409" s="155"/>
      <c r="Q409" s="144"/>
      <c r="R409" s="65"/>
      <c r="S409" s="75"/>
    </row>
    <row r="410" spans="1:22" ht="105" hidden="1" outlineLevel="3" x14ac:dyDescent="0.25">
      <c r="A410" s="261"/>
      <c r="B410" s="205"/>
      <c r="C410" s="205"/>
      <c r="D410" s="7" t="s">
        <v>434</v>
      </c>
      <c r="E410" s="7" t="s">
        <v>1231</v>
      </c>
      <c r="F410" s="205"/>
      <c r="G410" s="7"/>
      <c r="H410" s="8" t="s">
        <v>820</v>
      </c>
      <c r="I410" s="9"/>
      <c r="J410" s="9">
        <v>0</v>
      </c>
      <c r="K410" s="9">
        <f t="shared" si="54"/>
        <v>0</v>
      </c>
      <c r="L410" s="10" t="s">
        <v>1242</v>
      </c>
      <c r="M410" s="141"/>
      <c r="N410" s="142"/>
      <c r="O410" s="155"/>
      <c r="P410" s="155"/>
      <c r="Q410" s="144"/>
      <c r="R410" s="65"/>
      <c r="S410" s="75"/>
    </row>
    <row r="411" spans="1:22" ht="47.45" hidden="1" customHeight="1" outlineLevel="2" collapsed="1" x14ac:dyDescent="0.25">
      <c r="A411" s="261"/>
      <c r="B411" s="205"/>
      <c r="C411" s="205"/>
      <c r="D411" s="7" t="s">
        <v>472</v>
      </c>
      <c r="E411" s="7" t="s">
        <v>600</v>
      </c>
      <c r="F411" s="205"/>
      <c r="G411" s="4"/>
      <c r="H411" s="23" t="s">
        <v>1663</v>
      </c>
      <c r="I411" s="9"/>
      <c r="J411" s="9">
        <v>15000</v>
      </c>
      <c r="K411" s="9">
        <f t="shared" si="54"/>
        <v>15000</v>
      </c>
      <c r="L411" s="10" t="s">
        <v>1243</v>
      </c>
      <c r="M411" s="164"/>
      <c r="N411" s="165"/>
      <c r="O411" s="166"/>
      <c r="P411" s="166"/>
      <c r="Q411" s="167"/>
      <c r="R411" s="65"/>
      <c r="S411" s="75"/>
    </row>
    <row r="412" spans="1:22" ht="75" hidden="1" outlineLevel="2" x14ac:dyDescent="0.25">
      <c r="A412" s="261"/>
      <c r="B412" s="205"/>
      <c r="C412" s="205"/>
      <c r="D412" s="7" t="s">
        <v>476</v>
      </c>
      <c r="E412" s="7" t="s">
        <v>870</v>
      </c>
      <c r="F412" s="205"/>
      <c r="G412" s="4"/>
      <c r="H412" s="23" t="s">
        <v>1662</v>
      </c>
      <c r="I412" s="9"/>
      <c r="J412" s="9">
        <v>15000</v>
      </c>
      <c r="K412" s="9">
        <f t="shared" si="54"/>
        <v>15000</v>
      </c>
      <c r="L412" s="10" t="s">
        <v>1244</v>
      </c>
      <c r="M412" s="164"/>
      <c r="N412" s="165"/>
      <c r="O412" s="166"/>
      <c r="P412" s="166"/>
      <c r="Q412" s="167"/>
      <c r="R412" s="65"/>
      <c r="S412" s="75"/>
    </row>
    <row r="413" spans="1:22" ht="237.6" hidden="1" customHeight="1" outlineLevel="2" x14ac:dyDescent="0.25">
      <c r="A413" s="261"/>
      <c r="B413" s="205"/>
      <c r="C413" s="205"/>
      <c r="D413" s="7" t="s">
        <v>480</v>
      </c>
      <c r="E413" s="120" t="s">
        <v>1634</v>
      </c>
      <c r="F413" s="205"/>
      <c r="G413" s="4"/>
      <c r="H413" s="121" t="s">
        <v>1666</v>
      </c>
      <c r="I413" s="88"/>
      <c r="J413" s="88">
        <f>10000-10000</f>
        <v>0</v>
      </c>
      <c r="K413" s="88">
        <f>J413-I413</f>
        <v>0</v>
      </c>
      <c r="L413" s="122" t="s">
        <v>1667</v>
      </c>
      <c r="M413" s="164"/>
      <c r="N413" s="165"/>
      <c r="O413" s="166"/>
      <c r="P413" s="166"/>
      <c r="Q413" s="167"/>
      <c r="R413" s="65"/>
      <c r="S413" s="75"/>
    </row>
    <row r="414" spans="1:22" ht="105" hidden="1" outlineLevel="3" x14ac:dyDescent="0.25">
      <c r="A414" s="261"/>
      <c r="B414" s="205"/>
      <c r="C414" s="205"/>
      <c r="D414" s="7" t="s">
        <v>548</v>
      </c>
      <c r="E414" s="7" t="s">
        <v>1246</v>
      </c>
      <c r="F414" s="205"/>
      <c r="G414" s="120"/>
      <c r="H414" s="121" t="s">
        <v>1661</v>
      </c>
      <c r="I414" s="88"/>
      <c r="J414" s="88">
        <v>0</v>
      </c>
      <c r="K414" s="88">
        <f>J414-I414</f>
        <v>0</v>
      </c>
      <c r="L414" s="122" t="s">
        <v>1245</v>
      </c>
      <c r="M414" s="164"/>
      <c r="N414" s="165"/>
      <c r="O414" s="166"/>
      <c r="P414" s="166"/>
      <c r="Q414" s="167"/>
      <c r="R414" s="65"/>
      <c r="S414" s="75"/>
    </row>
    <row r="415" spans="1:22" hidden="1" outlineLevel="2" collapsed="1" x14ac:dyDescent="0.25">
      <c r="A415" s="125"/>
      <c r="B415" s="124"/>
      <c r="C415" s="124"/>
      <c r="D415" s="7"/>
      <c r="E415" s="7"/>
      <c r="F415" s="124"/>
      <c r="G415" s="7"/>
      <c r="H415" s="127" t="s">
        <v>1635</v>
      </c>
      <c r="I415" s="128"/>
      <c r="J415" s="128"/>
      <c r="K415" s="128"/>
      <c r="L415" s="129"/>
      <c r="M415" s="164"/>
      <c r="N415" s="165"/>
      <c r="O415" s="166"/>
      <c r="P415" s="166"/>
      <c r="Q415" s="167"/>
      <c r="R415" s="65"/>
      <c r="S415" s="75"/>
    </row>
    <row r="416" spans="1:22" ht="30" hidden="1" outlineLevel="2" x14ac:dyDescent="0.25">
      <c r="A416" s="125"/>
      <c r="B416" s="124"/>
      <c r="C416" s="124"/>
      <c r="D416" s="7"/>
      <c r="E416" s="7"/>
      <c r="F416" s="124"/>
      <c r="G416" s="7"/>
      <c r="H416" s="127" t="s">
        <v>1636</v>
      </c>
      <c r="I416" s="128"/>
      <c r="J416" s="128"/>
      <c r="K416" s="128"/>
      <c r="L416" s="129"/>
      <c r="M416" s="164"/>
      <c r="N416" s="165"/>
      <c r="O416" s="166"/>
      <c r="P416" s="166"/>
      <c r="Q416" s="167"/>
      <c r="R416" s="65"/>
      <c r="S416" s="75"/>
    </row>
    <row r="417" spans="1:22" ht="30" hidden="1" outlineLevel="2" x14ac:dyDescent="0.25">
      <c r="A417" s="125"/>
      <c r="B417" s="124"/>
      <c r="C417" s="124"/>
      <c r="D417" s="7"/>
      <c r="E417" s="7"/>
      <c r="F417" s="124"/>
      <c r="G417" s="7"/>
      <c r="H417" s="127" t="s">
        <v>1637</v>
      </c>
      <c r="I417" s="128"/>
      <c r="J417" s="128"/>
      <c r="K417" s="128"/>
      <c r="L417" s="129"/>
      <c r="M417" s="164"/>
      <c r="N417" s="165"/>
      <c r="O417" s="166"/>
      <c r="P417" s="166"/>
      <c r="Q417" s="167"/>
      <c r="R417" s="65"/>
      <c r="S417" s="75"/>
    </row>
    <row r="418" spans="1:22" ht="30" outlineLevel="1" collapsed="1" x14ac:dyDescent="0.25">
      <c r="A418" s="97">
        <v>87</v>
      </c>
      <c r="B418" s="11" t="s">
        <v>405</v>
      </c>
      <c r="C418" s="12" t="s">
        <v>445</v>
      </c>
      <c r="D418" s="12"/>
      <c r="E418" s="12"/>
      <c r="F418" s="12"/>
      <c r="G418" s="12"/>
      <c r="H418" s="12" t="s">
        <v>418</v>
      </c>
      <c r="I418" s="13">
        <f>SUM(I402:I414)</f>
        <v>0</v>
      </c>
      <c r="J418" s="13">
        <f>SUM(J402:J417)</f>
        <v>63822</v>
      </c>
      <c r="K418" s="13">
        <f>SUM(K402:K417)</f>
        <v>63822</v>
      </c>
      <c r="L418" s="13"/>
      <c r="M418" s="149"/>
      <c r="N418" s="149" t="s">
        <v>418</v>
      </c>
      <c r="O418" s="150">
        <f>SUM(O402:O408)</f>
        <v>0</v>
      </c>
      <c r="P418" s="150">
        <f>SUM(P402:P408)</f>
        <v>219991</v>
      </c>
      <c r="Q418" s="150">
        <f>SUM(Q402:Q417)</f>
        <v>219991</v>
      </c>
      <c r="R418" s="60">
        <f>K418-Q418</f>
        <v>-156169</v>
      </c>
      <c r="S418" s="75" t="s">
        <v>1419</v>
      </c>
      <c r="T418" s="66">
        <f>(Q418-20000)/1.1</f>
        <v>181809.99999999997</v>
      </c>
    </row>
    <row r="419" spans="1:22" ht="61.35" customHeight="1" outlineLevel="2" x14ac:dyDescent="0.25">
      <c r="A419" s="198"/>
      <c r="B419" s="23" t="s">
        <v>1668</v>
      </c>
      <c r="C419" s="4" t="s">
        <v>1669</v>
      </c>
      <c r="D419" s="4" t="s">
        <v>426</v>
      </c>
      <c r="E419" s="4" t="s">
        <v>724</v>
      </c>
      <c r="F419" s="4"/>
      <c r="G419" s="184">
        <v>42989</v>
      </c>
      <c r="H419" s="200" t="s">
        <v>1666</v>
      </c>
      <c r="I419" s="88">
        <v>0</v>
      </c>
      <c r="J419" s="88">
        <v>6852</v>
      </c>
      <c r="K419" s="88">
        <f>J419-I419</f>
        <v>6852</v>
      </c>
      <c r="L419" s="188" t="s">
        <v>1677</v>
      </c>
      <c r="M419" s="187"/>
      <c r="N419" s="187"/>
      <c r="O419" s="158"/>
      <c r="P419" s="158"/>
      <c r="Q419" s="158"/>
      <c r="R419" s="60"/>
      <c r="S419" s="75"/>
      <c r="T419" s="66"/>
    </row>
    <row r="420" spans="1:22" ht="30" outlineLevel="1" x14ac:dyDescent="0.25">
      <c r="A420" s="195">
        <v>951</v>
      </c>
      <c r="B420" s="11" t="s">
        <v>1668</v>
      </c>
      <c r="C420" s="12" t="s">
        <v>1669</v>
      </c>
      <c r="D420" s="12"/>
      <c r="E420" s="12"/>
      <c r="F420" s="12"/>
      <c r="G420" s="12"/>
      <c r="H420" s="12"/>
      <c r="I420" s="13">
        <f>SUM(I419)</f>
        <v>0</v>
      </c>
      <c r="J420" s="13">
        <f t="shared" ref="J420:K420" si="55">SUM(J419)</f>
        <v>6852</v>
      </c>
      <c r="K420" s="13">
        <f t="shared" si="55"/>
        <v>6852</v>
      </c>
      <c r="L420" s="13"/>
      <c r="M420" s="149"/>
      <c r="N420" s="149"/>
      <c r="O420" s="150"/>
      <c r="P420" s="150"/>
      <c r="Q420" s="150"/>
      <c r="R420" s="60"/>
      <c r="S420" s="75"/>
      <c r="T420" s="66"/>
    </row>
    <row r="421" spans="1:22" ht="45" hidden="1" outlineLevel="2" x14ac:dyDescent="0.25">
      <c r="A421" s="23" t="s">
        <v>1426</v>
      </c>
      <c r="B421" s="23" t="s">
        <v>1427</v>
      </c>
      <c r="C421" s="4"/>
      <c r="D421" s="4"/>
      <c r="E421" s="4"/>
      <c r="F421" s="4" t="s">
        <v>1428</v>
      </c>
      <c r="G421" s="7"/>
      <c r="H421" s="8"/>
      <c r="I421" s="22"/>
      <c r="J421" s="22"/>
      <c r="K421" s="10"/>
      <c r="L421" s="20"/>
      <c r="M421" s="141" t="s">
        <v>1429</v>
      </c>
      <c r="N421" s="142" t="s">
        <v>1430</v>
      </c>
      <c r="O421" s="155"/>
      <c r="P421" s="156">
        <v>500</v>
      </c>
      <c r="Q421" s="144">
        <f>P421</f>
        <v>500</v>
      </c>
      <c r="R421" s="65"/>
      <c r="S421" s="59"/>
    </row>
    <row r="422" spans="1:22" ht="30" outlineLevel="1" collapsed="1" x14ac:dyDescent="0.25">
      <c r="A422" s="97" t="s">
        <v>1426</v>
      </c>
      <c r="B422" s="11" t="s">
        <v>1427</v>
      </c>
      <c r="C422" s="12"/>
      <c r="D422" s="12"/>
      <c r="E422" s="12"/>
      <c r="F422" s="12"/>
      <c r="G422" s="12"/>
      <c r="H422" s="12" t="s">
        <v>418</v>
      </c>
      <c r="I422" s="13">
        <f>I421</f>
        <v>0</v>
      </c>
      <c r="J422" s="13">
        <f t="shared" ref="J422:K422" si="56">J421</f>
        <v>0</v>
      </c>
      <c r="K422" s="13">
        <f t="shared" si="56"/>
        <v>0</v>
      </c>
      <c r="L422" s="13"/>
      <c r="M422" s="149"/>
      <c r="N422" s="149" t="s">
        <v>418</v>
      </c>
      <c r="O422" s="150">
        <f>O421</f>
        <v>0</v>
      </c>
      <c r="P422" s="150">
        <f t="shared" ref="P422:Q422" si="57">P421</f>
        <v>500</v>
      </c>
      <c r="Q422" s="150">
        <f t="shared" si="57"/>
        <v>500</v>
      </c>
      <c r="R422" s="60">
        <f>K422-Q422</f>
        <v>-500</v>
      </c>
      <c r="S422" s="76"/>
      <c r="T422" s="61"/>
    </row>
    <row r="423" spans="1:22" x14ac:dyDescent="0.25">
      <c r="A423" s="212" t="s">
        <v>446</v>
      </c>
      <c r="B423" s="212"/>
      <c r="C423" s="44"/>
      <c r="D423" s="45"/>
      <c r="E423" s="45"/>
      <c r="F423" s="45"/>
      <c r="G423" s="46"/>
      <c r="H423" s="46" t="s">
        <v>418</v>
      </c>
      <c r="I423" s="47">
        <f>I24+I41+I51+I68+I80+I90+I119+I138+I158+I166+I186+I218+I239+I299+I320+I341+I369+I390+I401+I418+I121+I422+I32+I4+I420</f>
        <v>89912</v>
      </c>
      <c r="J423" s="47">
        <f>J24+J41+J51+J68+J80+J90+J119+J138+J158+J166+J186+J218+J239+J299+J320+J341+J369+J390+J401+J418+J121+J422+J32+J4+J420</f>
        <v>529428</v>
      </c>
      <c r="K423" s="47">
        <f>K24+K41+K51+K68+K80+K90+K119+K138+K158+K166+K186+K218+K239+K299+K320+K341+K369+K390+K401+K418+K121+K422+K32+K4+K420</f>
        <v>439516</v>
      </c>
      <c r="L423" s="47"/>
      <c r="M423" s="168"/>
      <c r="N423" s="168" t="s">
        <v>418</v>
      </c>
      <c r="O423" s="55">
        <f>O24+O41+O51+O68+O80+O90+O119+O138+O158+O166+O186+O218+O239+O299+O320+O341+O369+O390+O401+O418+O121+O422+O32+O4</f>
        <v>98695</v>
      </c>
      <c r="P423" s="55">
        <f t="shared" ref="P423:Q423" si="58">P24+P41+P51+P68+P80+P90+P119+P138+P158+P166+P186+P218+P239+P299+P320+P341+P369+P390+P401+P418+P121+P422+P32+P4</f>
        <v>706068</v>
      </c>
      <c r="Q423" s="55">
        <f t="shared" si="58"/>
        <v>607373</v>
      </c>
      <c r="R423" s="55">
        <f>R24+R41+R51+R68+R80+R90+R119+R138+R158+R166+R186+R218+R239+R299+R320+R341+R369+R390+R401+R418+R121+R422+R32+R4</f>
        <v>-174529</v>
      </c>
      <c r="S423" s="77"/>
    </row>
    <row r="424" spans="1:22" ht="210" hidden="1" outlineLevel="2" x14ac:dyDescent="0.25">
      <c r="A424" s="210">
        <v>8311</v>
      </c>
      <c r="B424" s="210" t="s">
        <v>926</v>
      </c>
      <c r="C424" s="211" t="s">
        <v>1091</v>
      </c>
      <c r="D424" s="7" t="s">
        <v>426</v>
      </c>
      <c r="E424" s="7" t="s">
        <v>1092</v>
      </c>
      <c r="F424" s="204" t="s">
        <v>52</v>
      </c>
      <c r="G424" s="21">
        <v>4453</v>
      </c>
      <c r="H424" s="7" t="s">
        <v>1094</v>
      </c>
      <c r="I424" s="9"/>
      <c r="J424" s="9">
        <v>8000</v>
      </c>
      <c r="K424" s="9">
        <f>J424-I424</f>
        <v>8000</v>
      </c>
      <c r="L424" s="10" t="s">
        <v>1095</v>
      </c>
      <c r="M424" s="142" t="s">
        <v>924</v>
      </c>
      <c r="N424" s="142" t="s">
        <v>925</v>
      </c>
      <c r="O424" s="169"/>
      <c r="P424" s="144">
        <v>10000</v>
      </c>
      <c r="Q424" s="144">
        <f t="shared" ref="Q424:Q425" si="59">P424-O424</f>
        <v>10000</v>
      </c>
      <c r="R424" s="65"/>
      <c r="S424" s="59"/>
    </row>
    <row r="425" spans="1:22" ht="270" hidden="1" outlineLevel="2" x14ac:dyDescent="0.25">
      <c r="A425" s="210"/>
      <c r="B425" s="210"/>
      <c r="C425" s="211"/>
      <c r="D425" s="7" t="s">
        <v>427</v>
      </c>
      <c r="E425" s="7" t="s">
        <v>1093</v>
      </c>
      <c r="F425" s="206"/>
      <c r="G425" s="21">
        <v>4601</v>
      </c>
      <c r="H425" s="7" t="s">
        <v>1080</v>
      </c>
      <c r="I425" s="9"/>
      <c r="J425" s="9">
        <v>1600</v>
      </c>
      <c r="K425" s="9">
        <f>J425-I425</f>
        <v>1600</v>
      </c>
      <c r="L425" s="10" t="s">
        <v>1096</v>
      </c>
      <c r="M425" s="142" t="s">
        <v>377</v>
      </c>
      <c r="N425" s="142" t="s">
        <v>378</v>
      </c>
      <c r="O425" s="169"/>
      <c r="P425" s="144">
        <v>2000</v>
      </c>
      <c r="Q425" s="144">
        <f t="shared" si="59"/>
        <v>2000</v>
      </c>
      <c r="R425" s="65"/>
      <c r="S425" s="59"/>
    </row>
    <row r="426" spans="1:22" outlineLevel="1" collapsed="1" x14ac:dyDescent="0.25">
      <c r="A426" s="97">
        <v>8311</v>
      </c>
      <c r="B426" s="11" t="s">
        <v>926</v>
      </c>
      <c r="C426" s="12" t="s">
        <v>1091</v>
      </c>
      <c r="D426" s="12"/>
      <c r="E426" s="12"/>
      <c r="F426" s="12"/>
      <c r="G426" s="12"/>
      <c r="H426" s="12" t="s">
        <v>418</v>
      </c>
      <c r="I426" s="13">
        <f>SUM(I424:I425)</f>
        <v>0</v>
      </c>
      <c r="J426" s="13">
        <f>SUM(J424:J425)</f>
        <v>9600</v>
      </c>
      <c r="K426" s="13">
        <f>SUM(K424:K425)</f>
        <v>9600</v>
      </c>
      <c r="L426" s="13"/>
      <c r="M426" s="149"/>
      <c r="N426" s="149" t="s">
        <v>418</v>
      </c>
      <c r="O426" s="150">
        <f>SUM(O424:O425)</f>
        <v>0</v>
      </c>
      <c r="P426" s="150">
        <f>SUM(P424:P425)</f>
        <v>12000</v>
      </c>
      <c r="Q426" s="150">
        <f>SUM(Q424:Q425)</f>
        <v>12000</v>
      </c>
      <c r="R426" s="60">
        <f>K426-Q426</f>
        <v>-2400</v>
      </c>
      <c r="S426" s="75"/>
      <c r="T426" s="66">
        <f>Q426/1.1</f>
        <v>10909.090909090908</v>
      </c>
    </row>
    <row r="427" spans="1:22" ht="45" hidden="1" outlineLevel="2" x14ac:dyDescent="0.25">
      <c r="A427" s="213">
        <v>8312</v>
      </c>
      <c r="B427" s="210" t="s">
        <v>379</v>
      </c>
      <c r="C427" s="204"/>
      <c r="D427" s="7" t="s">
        <v>426</v>
      </c>
      <c r="E427" s="7" t="s">
        <v>831</v>
      </c>
      <c r="F427" s="211" t="s">
        <v>52</v>
      </c>
      <c r="G427" s="204">
        <v>420</v>
      </c>
      <c r="H427" s="8" t="s">
        <v>385</v>
      </c>
      <c r="I427" s="22"/>
      <c r="J427" s="19">
        <v>1200</v>
      </c>
      <c r="K427" s="19">
        <f>J427-I427</f>
        <v>1200</v>
      </c>
      <c r="L427" s="10" t="s">
        <v>835</v>
      </c>
      <c r="M427" s="142" t="s">
        <v>377</v>
      </c>
      <c r="N427" s="142" t="s">
        <v>378</v>
      </c>
      <c r="O427" s="169"/>
      <c r="P427" s="169">
        <v>330</v>
      </c>
      <c r="Q427" s="144">
        <f t="shared" ref="Q427:Q431" si="60">P427-O427</f>
        <v>330</v>
      </c>
      <c r="R427" s="65"/>
      <c r="S427" s="251" t="s">
        <v>1574</v>
      </c>
    </row>
    <row r="428" spans="1:22" ht="30" hidden="1" outlineLevel="2" x14ac:dyDescent="0.25">
      <c r="A428" s="213"/>
      <c r="B428" s="210"/>
      <c r="C428" s="205"/>
      <c r="D428" s="7" t="s">
        <v>427</v>
      </c>
      <c r="E428" s="7" t="s">
        <v>832</v>
      </c>
      <c r="F428" s="211"/>
      <c r="G428" s="205"/>
      <c r="H428" s="8" t="s">
        <v>378</v>
      </c>
      <c r="I428" s="22"/>
      <c r="J428" s="19">
        <v>500</v>
      </c>
      <c r="K428" s="19">
        <f t="shared" ref="K428:K431" si="61">J428-I428</f>
        <v>500</v>
      </c>
      <c r="L428" s="10" t="s">
        <v>836</v>
      </c>
      <c r="M428" s="142" t="s">
        <v>380</v>
      </c>
      <c r="N428" s="142" t="s">
        <v>381</v>
      </c>
      <c r="O428" s="169"/>
      <c r="P428" s="169">
        <v>130</v>
      </c>
      <c r="Q428" s="144">
        <f t="shared" si="60"/>
        <v>130</v>
      </c>
      <c r="R428" s="65"/>
      <c r="S428" s="252"/>
    </row>
    <row r="429" spans="1:22" ht="45" hidden="1" outlineLevel="2" x14ac:dyDescent="0.25">
      <c r="A429" s="213"/>
      <c r="B429" s="210"/>
      <c r="C429" s="205"/>
      <c r="D429" s="7" t="s">
        <v>428</v>
      </c>
      <c r="E429" s="7" t="s">
        <v>823</v>
      </c>
      <c r="F429" s="211"/>
      <c r="G429" s="205"/>
      <c r="H429" s="8" t="s">
        <v>387</v>
      </c>
      <c r="I429" s="22"/>
      <c r="J429" s="19">
        <v>750</v>
      </c>
      <c r="K429" s="19">
        <f t="shared" si="61"/>
        <v>750</v>
      </c>
      <c r="L429" s="10" t="s">
        <v>837</v>
      </c>
      <c r="M429" s="142" t="s">
        <v>382</v>
      </c>
      <c r="N429" s="142" t="s">
        <v>383</v>
      </c>
      <c r="O429" s="169"/>
      <c r="P429" s="169">
        <v>590</v>
      </c>
      <c r="Q429" s="144">
        <f t="shared" si="60"/>
        <v>590</v>
      </c>
      <c r="R429" s="65"/>
      <c r="S429" s="252"/>
    </row>
    <row r="430" spans="1:22" hidden="1" outlineLevel="2" x14ac:dyDescent="0.25">
      <c r="A430" s="213"/>
      <c r="B430" s="210"/>
      <c r="C430" s="205"/>
      <c r="D430" s="7" t="s">
        <v>429</v>
      </c>
      <c r="E430" s="7" t="s">
        <v>781</v>
      </c>
      <c r="F430" s="211"/>
      <c r="G430" s="205"/>
      <c r="H430" s="8" t="s">
        <v>381</v>
      </c>
      <c r="I430" s="22"/>
      <c r="J430" s="19">
        <v>200</v>
      </c>
      <c r="K430" s="19">
        <f t="shared" si="61"/>
        <v>200</v>
      </c>
      <c r="L430" s="10" t="s">
        <v>836</v>
      </c>
      <c r="M430" s="142" t="s">
        <v>384</v>
      </c>
      <c r="N430" s="142" t="s">
        <v>385</v>
      </c>
      <c r="O430" s="169"/>
      <c r="P430" s="169">
        <v>600</v>
      </c>
      <c r="Q430" s="144">
        <f t="shared" si="60"/>
        <v>600</v>
      </c>
      <c r="R430" s="65"/>
      <c r="S430" s="252"/>
    </row>
    <row r="431" spans="1:22" ht="75" hidden="1" outlineLevel="2" x14ac:dyDescent="0.25">
      <c r="A431" s="213"/>
      <c r="B431" s="210"/>
      <c r="C431" s="205"/>
      <c r="D431" s="7" t="s">
        <v>430</v>
      </c>
      <c r="E431" s="7" t="s">
        <v>833</v>
      </c>
      <c r="F431" s="211"/>
      <c r="G431" s="206"/>
      <c r="H431" s="8" t="s">
        <v>834</v>
      </c>
      <c r="I431" s="22"/>
      <c r="J431" s="19">
        <v>590</v>
      </c>
      <c r="K431" s="19">
        <f t="shared" si="61"/>
        <v>590</v>
      </c>
      <c r="L431" s="10" t="s">
        <v>838</v>
      </c>
      <c r="M431" s="142" t="s">
        <v>386</v>
      </c>
      <c r="N431" s="142" t="s">
        <v>387</v>
      </c>
      <c r="O431" s="169"/>
      <c r="P431" s="169">
        <v>750</v>
      </c>
      <c r="Q431" s="144">
        <f t="shared" si="60"/>
        <v>750</v>
      </c>
      <c r="R431" s="65"/>
      <c r="S431" s="253"/>
    </row>
    <row r="432" spans="1:22" ht="45" outlineLevel="1" collapsed="1" x14ac:dyDescent="0.25">
      <c r="A432" s="97">
        <v>8312</v>
      </c>
      <c r="B432" s="11" t="s">
        <v>379</v>
      </c>
      <c r="C432" s="12" t="s">
        <v>830</v>
      </c>
      <c r="D432" s="12"/>
      <c r="E432" s="12"/>
      <c r="F432" s="12"/>
      <c r="G432" s="12"/>
      <c r="H432" s="12" t="s">
        <v>418</v>
      </c>
      <c r="I432" s="13">
        <f>SUM(I427:I431)</f>
        <v>0</v>
      </c>
      <c r="J432" s="13">
        <f t="shared" ref="J432:K432" si="62">SUM(J427:J431)</f>
        <v>3240</v>
      </c>
      <c r="K432" s="13">
        <f t="shared" si="62"/>
        <v>3240</v>
      </c>
      <c r="L432" s="13"/>
      <c r="M432" s="149"/>
      <c r="N432" s="149" t="s">
        <v>418</v>
      </c>
      <c r="O432" s="150">
        <f>SUM(O427:O431)</f>
        <v>0</v>
      </c>
      <c r="P432" s="150">
        <f>SUM(P427:P431)</f>
        <v>2400</v>
      </c>
      <c r="Q432" s="150">
        <f>SUM(Q427:Q431)</f>
        <v>2400</v>
      </c>
      <c r="R432" s="60">
        <f>K432-Q432</f>
        <v>840</v>
      </c>
      <c r="S432" s="64" t="s">
        <v>839</v>
      </c>
      <c r="T432" s="61">
        <f>Q432/1.1</f>
        <v>2181.8181818181815</v>
      </c>
      <c r="U432" s="62">
        <f>T432-K432</f>
        <v>-1058.1818181818185</v>
      </c>
      <c r="V432" s="63" t="s">
        <v>565</v>
      </c>
    </row>
    <row r="433" spans="1:22" ht="45" hidden="1" outlineLevel="2" x14ac:dyDescent="0.25">
      <c r="A433" s="213" t="s">
        <v>388</v>
      </c>
      <c r="B433" s="210" t="s">
        <v>389</v>
      </c>
      <c r="C433" s="204" t="s">
        <v>444</v>
      </c>
      <c r="D433" s="7" t="s">
        <v>426</v>
      </c>
      <c r="E433" s="7" t="s">
        <v>588</v>
      </c>
      <c r="F433" s="211" t="s">
        <v>52</v>
      </c>
      <c r="G433" s="204">
        <v>420</v>
      </c>
      <c r="H433" s="8" t="s">
        <v>827</v>
      </c>
      <c r="I433" s="100"/>
      <c r="J433" s="100">
        <v>300</v>
      </c>
      <c r="K433" s="100">
        <f>J433-I433</f>
        <v>300</v>
      </c>
      <c r="L433" s="20"/>
      <c r="M433" s="141" t="s">
        <v>390</v>
      </c>
      <c r="N433" s="142" t="s">
        <v>391</v>
      </c>
      <c r="O433" s="155"/>
      <c r="P433" s="155">
        <v>50</v>
      </c>
      <c r="Q433" s="144">
        <f t="shared" ref="Q433:Q440" si="63">P433-O433</f>
        <v>50</v>
      </c>
      <c r="R433" s="65"/>
      <c r="S433" s="59"/>
    </row>
    <row r="434" spans="1:22" ht="30" hidden="1" outlineLevel="2" x14ac:dyDescent="0.25">
      <c r="A434" s="213"/>
      <c r="B434" s="210"/>
      <c r="C434" s="205"/>
      <c r="D434" s="7" t="s">
        <v>427</v>
      </c>
      <c r="E434" s="7" t="s">
        <v>823</v>
      </c>
      <c r="F434" s="211"/>
      <c r="G434" s="205"/>
      <c r="H434" s="8" t="s">
        <v>391</v>
      </c>
      <c r="I434" s="100"/>
      <c r="J434" s="100">
        <v>100</v>
      </c>
      <c r="K434" s="100">
        <f t="shared" ref="K434:K439" si="64">J434-I434</f>
        <v>100</v>
      </c>
      <c r="L434" s="20"/>
      <c r="M434" s="141" t="s">
        <v>392</v>
      </c>
      <c r="N434" s="142" t="s">
        <v>393</v>
      </c>
      <c r="O434" s="155"/>
      <c r="P434" s="155">
        <v>0</v>
      </c>
      <c r="Q434" s="144">
        <f t="shared" si="63"/>
        <v>0</v>
      </c>
      <c r="R434" s="65"/>
      <c r="S434" s="59"/>
    </row>
    <row r="435" spans="1:22" ht="30" hidden="1" outlineLevel="2" x14ac:dyDescent="0.25">
      <c r="A435" s="213"/>
      <c r="B435" s="210"/>
      <c r="C435" s="205"/>
      <c r="D435" s="7" t="s">
        <v>428</v>
      </c>
      <c r="E435" s="7" t="s">
        <v>750</v>
      </c>
      <c r="F435" s="211"/>
      <c r="G435" s="205"/>
      <c r="H435" s="8" t="s">
        <v>403</v>
      </c>
      <c r="I435" s="100">
        <v>50</v>
      </c>
      <c r="J435" s="100">
        <v>218</v>
      </c>
      <c r="K435" s="100">
        <f t="shared" si="64"/>
        <v>168</v>
      </c>
      <c r="L435" s="20"/>
      <c r="M435" s="141" t="s">
        <v>57</v>
      </c>
      <c r="N435" s="142" t="s">
        <v>58</v>
      </c>
      <c r="O435" s="155"/>
      <c r="P435" s="155">
        <v>300</v>
      </c>
      <c r="Q435" s="144">
        <f t="shared" si="63"/>
        <v>300</v>
      </c>
      <c r="R435" s="65"/>
      <c r="S435" s="89" t="s">
        <v>1615</v>
      </c>
    </row>
    <row r="436" spans="1:22" ht="30" hidden="1" outlineLevel="2" x14ac:dyDescent="0.25">
      <c r="A436" s="213"/>
      <c r="B436" s="210"/>
      <c r="C436" s="205"/>
      <c r="D436" s="7" t="s">
        <v>429</v>
      </c>
      <c r="E436" s="7" t="s">
        <v>824</v>
      </c>
      <c r="F436" s="211"/>
      <c r="G436" s="205"/>
      <c r="H436" s="8" t="s">
        <v>828</v>
      </c>
      <c r="I436" s="100"/>
      <c r="J436" s="100">
        <v>50</v>
      </c>
      <c r="K436" s="100">
        <f t="shared" si="64"/>
        <v>50</v>
      </c>
      <c r="L436" s="20"/>
      <c r="M436" s="141" t="s">
        <v>394</v>
      </c>
      <c r="N436" s="142" t="s">
        <v>395</v>
      </c>
      <c r="O436" s="155"/>
      <c r="P436" s="155">
        <v>50</v>
      </c>
      <c r="Q436" s="144">
        <f t="shared" si="63"/>
        <v>50</v>
      </c>
      <c r="R436" s="65"/>
      <c r="S436" s="59"/>
    </row>
    <row r="437" spans="1:22" ht="30" hidden="1" outlineLevel="2" x14ac:dyDescent="0.25">
      <c r="A437" s="213"/>
      <c r="B437" s="210"/>
      <c r="C437" s="205"/>
      <c r="D437" s="7" t="s">
        <v>430</v>
      </c>
      <c r="E437" s="7" t="s">
        <v>569</v>
      </c>
      <c r="F437" s="211"/>
      <c r="G437" s="205"/>
      <c r="H437" s="8" t="s">
        <v>829</v>
      </c>
      <c r="I437" s="100"/>
      <c r="J437" s="100">
        <v>0</v>
      </c>
      <c r="K437" s="100">
        <f t="shared" si="64"/>
        <v>0</v>
      </c>
      <c r="L437" s="20"/>
      <c r="M437" s="141" t="s">
        <v>396</v>
      </c>
      <c r="N437" s="142" t="s">
        <v>397</v>
      </c>
      <c r="O437" s="155"/>
      <c r="P437" s="155">
        <v>200</v>
      </c>
      <c r="Q437" s="144">
        <f t="shared" si="63"/>
        <v>200</v>
      </c>
      <c r="R437" s="65"/>
      <c r="S437" s="89" t="s">
        <v>1614</v>
      </c>
    </row>
    <row r="438" spans="1:22" ht="30" hidden="1" outlineLevel="2" x14ac:dyDescent="0.25">
      <c r="A438" s="213"/>
      <c r="B438" s="210"/>
      <c r="C438" s="205"/>
      <c r="D438" s="7" t="s">
        <v>431</v>
      </c>
      <c r="E438" s="7" t="s">
        <v>825</v>
      </c>
      <c r="F438" s="211"/>
      <c r="G438" s="205"/>
      <c r="H438" s="8" t="s">
        <v>395</v>
      </c>
      <c r="I438" s="100"/>
      <c r="J438" s="100">
        <v>50</v>
      </c>
      <c r="K438" s="100">
        <f t="shared" si="64"/>
        <v>50</v>
      </c>
      <c r="L438" s="20"/>
      <c r="M438" s="141" t="s">
        <v>398</v>
      </c>
      <c r="N438" s="142" t="s">
        <v>399</v>
      </c>
      <c r="O438" s="155"/>
      <c r="P438" s="155">
        <v>50</v>
      </c>
      <c r="Q438" s="144">
        <f t="shared" si="63"/>
        <v>50</v>
      </c>
      <c r="R438" s="65"/>
      <c r="S438" s="59"/>
    </row>
    <row r="439" spans="1:22" ht="30" hidden="1" outlineLevel="2" x14ac:dyDescent="0.25">
      <c r="A439" s="213"/>
      <c r="B439" s="210"/>
      <c r="C439" s="205"/>
      <c r="D439" s="7" t="s">
        <v>432</v>
      </c>
      <c r="E439" s="7" t="s">
        <v>826</v>
      </c>
      <c r="F439" s="211"/>
      <c r="G439" s="206"/>
      <c r="H439" s="8" t="s">
        <v>397</v>
      </c>
      <c r="I439" s="100"/>
      <c r="J439" s="100">
        <v>150</v>
      </c>
      <c r="K439" s="100">
        <f t="shared" si="64"/>
        <v>150</v>
      </c>
      <c r="L439" s="20"/>
      <c r="M439" s="141" t="s">
        <v>400</v>
      </c>
      <c r="N439" s="142" t="s">
        <v>401</v>
      </c>
      <c r="O439" s="155"/>
      <c r="P439" s="155">
        <v>150</v>
      </c>
      <c r="Q439" s="144">
        <f t="shared" si="63"/>
        <v>150</v>
      </c>
      <c r="R439" s="65"/>
      <c r="S439" s="59"/>
    </row>
    <row r="440" spans="1:22" hidden="1" outlineLevel="2" x14ac:dyDescent="0.25">
      <c r="A440" s="213"/>
      <c r="B440" s="210"/>
      <c r="C440" s="206"/>
      <c r="D440" s="7"/>
      <c r="E440" s="7"/>
      <c r="F440" s="211"/>
      <c r="G440" s="7"/>
      <c r="H440" s="8"/>
      <c r="I440" s="101"/>
      <c r="J440" s="101"/>
      <c r="K440" s="20"/>
      <c r="L440" s="20"/>
      <c r="M440" s="141" t="s">
        <v>402</v>
      </c>
      <c r="N440" s="142" t="s">
        <v>403</v>
      </c>
      <c r="O440" s="155">
        <v>50</v>
      </c>
      <c r="P440" s="155">
        <v>150</v>
      </c>
      <c r="Q440" s="144">
        <f t="shared" si="63"/>
        <v>100</v>
      </c>
      <c r="R440" s="65"/>
      <c r="S440" s="59"/>
    </row>
    <row r="441" spans="1:22" ht="45" outlineLevel="1" collapsed="1" x14ac:dyDescent="0.25">
      <c r="A441" s="97">
        <v>8313</v>
      </c>
      <c r="B441" s="11" t="s">
        <v>389</v>
      </c>
      <c r="C441" s="12" t="s">
        <v>444</v>
      </c>
      <c r="D441" s="12"/>
      <c r="E441" s="12"/>
      <c r="F441" s="12"/>
      <c r="G441" s="12"/>
      <c r="H441" s="12" t="s">
        <v>418</v>
      </c>
      <c r="I441" s="13">
        <f>SUM(I433:I440)</f>
        <v>50</v>
      </c>
      <c r="J441" s="13">
        <f t="shared" ref="J441:K441" si="65">SUM(J433:J440)</f>
        <v>868</v>
      </c>
      <c r="K441" s="13">
        <f t="shared" si="65"/>
        <v>818</v>
      </c>
      <c r="L441" s="13"/>
      <c r="M441" s="149"/>
      <c r="N441" s="149" t="s">
        <v>418</v>
      </c>
      <c r="O441" s="150">
        <f>SUM(O433:O440)</f>
        <v>50</v>
      </c>
      <c r="P441" s="150">
        <f>SUM(P433:P440)</f>
        <v>950</v>
      </c>
      <c r="Q441" s="150">
        <f>SUM(Q433:Q440)</f>
        <v>900</v>
      </c>
      <c r="R441" s="60">
        <f>K441-Q441</f>
        <v>-82</v>
      </c>
      <c r="S441" s="59"/>
      <c r="T441" s="61">
        <f>Q441/1.1</f>
        <v>818.18181818181813</v>
      </c>
      <c r="U441" s="62">
        <f>T441-K441</f>
        <v>0.18181818181813014</v>
      </c>
      <c r="V441" s="63" t="s">
        <v>565</v>
      </c>
    </row>
    <row r="442" spans="1:22" ht="30" hidden="1" outlineLevel="2" x14ac:dyDescent="0.25">
      <c r="A442" s="98" t="s">
        <v>1424</v>
      </c>
      <c r="B442" s="3" t="s">
        <v>1425</v>
      </c>
      <c r="C442" s="6"/>
      <c r="D442" s="4"/>
      <c r="E442" s="4"/>
      <c r="F442" s="6" t="s">
        <v>52</v>
      </c>
      <c r="G442" s="7"/>
      <c r="H442" s="8"/>
      <c r="I442" s="9"/>
      <c r="J442" s="9"/>
      <c r="K442" s="9"/>
      <c r="L442" s="10"/>
      <c r="M442" s="142" t="s">
        <v>377</v>
      </c>
      <c r="N442" s="142" t="s">
        <v>378</v>
      </c>
      <c r="O442" s="144"/>
      <c r="P442" s="144">
        <v>300</v>
      </c>
      <c r="Q442" s="144">
        <f>P442-O442</f>
        <v>300</v>
      </c>
      <c r="R442" s="65"/>
      <c r="S442" s="59"/>
    </row>
    <row r="443" spans="1:22" ht="30" outlineLevel="1" collapsed="1" x14ac:dyDescent="0.25">
      <c r="A443" s="98" t="s">
        <v>1424</v>
      </c>
      <c r="B443" s="48" t="s">
        <v>1425</v>
      </c>
      <c r="C443" s="25"/>
      <c r="D443" s="12"/>
      <c r="E443" s="12"/>
      <c r="F443" s="25"/>
      <c r="G443" s="12"/>
      <c r="H443" s="12" t="s">
        <v>418</v>
      </c>
      <c r="I443" s="13">
        <f>I442</f>
        <v>0</v>
      </c>
      <c r="J443" s="13">
        <f t="shared" ref="J443:K443" si="66">J442</f>
        <v>0</v>
      </c>
      <c r="K443" s="13">
        <f t="shared" si="66"/>
        <v>0</v>
      </c>
      <c r="L443" s="13"/>
      <c r="M443" s="149"/>
      <c r="N443" s="149" t="s">
        <v>418</v>
      </c>
      <c r="O443" s="150">
        <f>O442</f>
        <v>0</v>
      </c>
      <c r="P443" s="150">
        <f t="shared" ref="P443:Q443" si="67">P442</f>
        <v>300</v>
      </c>
      <c r="Q443" s="150">
        <f t="shared" si="67"/>
        <v>300</v>
      </c>
      <c r="R443" s="60">
        <f>K443-Q443</f>
        <v>-300</v>
      </c>
      <c r="S443" s="59"/>
      <c r="T443" s="61"/>
      <c r="U443" s="62"/>
      <c r="V443" s="63"/>
    </row>
    <row r="444" spans="1:22" ht="38.1" hidden="1" customHeight="1" outlineLevel="2" x14ac:dyDescent="0.25">
      <c r="A444" s="204">
        <v>8315</v>
      </c>
      <c r="B444" s="204" t="s">
        <v>927</v>
      </c>
      <c r="C444" s="204" t="s">
        <v>1107</v>
      </c>
      <c r="D444" s="7" t="s">
        <v>426</v>
      </c>
      <c r="E444" s="7" t="s">
        <v>1103</v>
      </c>
      <c r="F444" s="204" t="s">
        <v>52</v>
      </c>
      <c r="G444" s="204">
        <v>420</v>
      </c>
      <c r="H444" s="8" t="s">
        <v>1080</v>
      </c>
      <c r="I444" s="9"/>
      <c r="J444" s="9">
        <v>700</v>
      </c>
      <c r="K444" s="9">
        <f>J444-I444</f>
        <v>700</v>
      </c>
      <c r="L444" s="10" t="s">
        <v>1108</v>
      </c>
      <c r="M444" s="142" t="s">
        <v>377</v>
      </c>
      <c r="N444" s="142" t="s">
        <v>378</v>
      </c>
      <c r="O444" s="144"/>
      <c r="P444" s="144">
        <v>300</v>
      </c>
      <c r="Q444" s="144">
        <f>P444-O444</f>
        <v>300</v>
      </c>
      <c r="R444" s="65"/>
      <c r="S444" s="59"/>
    </row>
    <row r="445" spans="1:22" ht="75" hidden="1" outlineLevel="2" x14ac:dyDescent="0.25">
      <c r="A445" s="205"/>
      <c r="B445" s="205"/>
      <c r="C445" s="205"/>
      <c r="D445" s="7" t="s">
        <v>427</v>
      </c>
      <c r="E445" s="7" t="s">
        <v>1104</v>
      </c>
      <c r="F445" s="205"/>
      <c r="G445" s="205"/>
      <c r="H445" s="8" t="s">
        <v>1109</v>
      </c>
      <c r="I445" s="9"/>
      <c r="J445" s="9">
        <v>300</v>
      </c>
      <c r="K445" s="9">
        <f t="shared" ref="K445:K447" si="68">J445-I445</f>
        <v>300</v>
      </c>
      <c r="L445" s="10" t="s">
        <v>1110</v>
      </c>
      <c r="M445" s="142" t="s">
        <v>224</v>
      </c>
      <c r="N445" s="142" t="s">
        <v>225</v>
      </c>
      <c r="O445" s="144">
        <v>150</v>
      </c>
      <c r="P445" s="144">
        <v>150</v>
      </c>
      <c r="Q445" s="144">
        <f t="shared" ref="Q445:Q446" si="69">P445-O445</f>
        <v>0</v>
      </c>
      <c r="R445" s="65"/>
      <c r="S445" s="59"/>
    </row>
    <row r="446" spans="1:22" ht="60" hidden="1" outlineLevel="2" x14ac:dyDescent="0.25">
      <c r="A446" s="205"/>
      <c r="B446" s="205"/>
      <c r="C446" s="205"/>
      <c r="D446" s="7" t="s">
        <v>428</v>
      </c>
      <c r="E446" s="7" t="s">
        <v>1105</v>
      </c>
      <c r="F446" s="205"/>
      <c r="G446" s="205"/>
      <c r="H446" s="8" t="s">
        <v>1111</v>
      </c>
      <c r="I446" s="9">
        <v>150</v>
      </c>
      <c r="J446" s="9">
        <v>150</v>
      </c>
      <c r="K446" s="9">
        <f t="shared" si="68"/>
        <v>0</v>
      </c>
      <c r="L446" s="10" t="s">
        <v>1112</v>
      </c>
      <c r="M446" s="142" t="s">
        <v>928</v>
      </c>
      <c r="N446" s="142" t="s">
        <v>929</v>
      </c>
      <c r="O446" s="144">
        <v>1200</v>
      </c>
      <c r="P446" s="144">
        <v>786</v>
      </c>
      <c r="Q446" s="185">
        <f t="shared" si="69"/>
        <v>-414</v>
      </c>
      <c r="R446" s="65"/>
      <c r="S446" s="64" t="s">
        <v>930</v>
      </c>
    </row>
    <row r="447" spans="1:22" ht="60" hidden="1" outlineLevel="2" x14ac:dyDescent="0.25">
      <c r="A447" s="206"/>
      <c r="B447" s="206"/>
      <c r="C447" s="206"/>
      <c r="D447" s="7" t="s">
        <v>429</v>
      </c>
      <c r="E447" s="7" t="s">
        <v>1106</v>
      </c>
      <c r="F447" s="206"/>
      <c r="G447" s="206"/>
      <c r="H447" s="8" t="s">
        <v>1113</v>
      </c>
      <c r="I447" s="9">
        <v>150</v>
      </c>
      <c r="J447" s="9">
        <v>150</v>
      </c>
      <c r="K447" s="9">
        <f t="shared" si="68"/>
        <v>0</v>
      </c>
      <c r="L447" s="10" t="s">
        <v>1114</v>
      </c>
      <c r="M447" s="142"/>
      <c r="N447" s="142"/>
      <c r="O447" s="169"/>
      <c r="P447" s="169"/>
      <c r="Q447" s="169"/>
      <c r="R447" s="65"/>
      <c r="S447" s="76"/>
    </row>
    <row r="448" spans="1:22" ht="45" outlineLevel="1" collapsed="1" x14ac:dyDescent="0.25">
      <c r="A448" s="97">
        <v>8315</v>
      </c>
      <c r="B448" s="11" t="s">
        <v>927</v>
      </c>
      <c r="C448" s="12" t="s">
        <v>1107</v>
      </c>
      <c r="D448" s="12"/>
      <c r="E448" s="12"/>
      <c r="F448" s="12"/>
      <c r="G448" s="12"/>
      <c r="H448" s="12" t="s">
        <v>418</v>
      </c>
      <c r="I448" s="13">
        <f>SUM(I444:I447)</f>
        <v>300</v>
      </c>
      <c r="J448" s="13">
        <f t="shared" ref="J448:K448" si="70">SUM(J444:J447)</f>
        <v>1300</v>
      </c>
      <c r="K448" s="13">
        <f t="shared" si="70"/>
        <v>1000</v>
      </c>
      <c r="L448" s="13"/>
      <c r="M448" s="149"/>
      <c r="N448" s="149" t="s">
        <v>418</v>
      </c>
      <c r="O448" s="150">
        <f>SUM(O444:O446)</f>
        <v>1350</v>
      </c>
      <c r="P448" s="150">
        <f>SUM(P444:P446)</f>
        <v>1236</v>
      </c>
      <c r="Q448" s="150">
        <f>SUM(Q444:Q446)</f>
        <v>-114</v>
      </c>
      <c r="R448" s="60">
        <f>K448-Q448</f>
        <v>1114</v>
      </c>
      <c r="S448" s="75"/>
    </row>
    <row r="449" spans="1:22" ht="45" hidden="1" outlineLevel="2" x14ac:dyDescent="0.25">
      <c r="A449" s="210">
        <v>832</v>
      </c>
      <c r="B449" s="210" t="s">
        <v>937</v>
      </c>
      <c r="C449" s="204" t="s">
        <v>1049</v>
      </c>
      <c r="D449" s="7" t="s">
        <v>426</v>
      </c>
      <c r="E449" s="7" t="s">
        <v>778</v>
      </c>
      <c r="F449" s="211" t="s">
        <v>52</v>
      </c>
      <c r="G449" s="204">
        <v>420</v>
      </c>
      <c r="H449" s="8" t="s">
        <v>378</v>
      </c>
      <c r="I449" s="9"/>
      <c r="J449" s="9">
        <v>210</v>
      </c>
      <c r="K449" s="9">
        <f>J449-I449</f>
        <v>210</v>
      </c>
      <c r="L449" s="10" t="s">
        <v>1050</v>
      </c>
      <c r="M449" s="142" t="s">
        <v>377</v>
      </c>
      <c r="N449" s="142" t="s">
        <v>378</v>
      </c>
      <c r="O449" s="169"/>
      <c r="P449" s="144">
        <v>230</v>
      </c>
      <c r="Q449" s="144">
        <f t="shared" ref="Q449:Q452" si="71">P449-O449</f>
        <v>230</v>
      </c>
      <c r="R449" s="65"/>
      <c r="S449" s="59"/>
    </row>
    <row r="450" spans="1:22" ht="60" hidden="1" outlineLevel="2" x14ac:dyDescent="0.25">
      <c r="A450" s="210"/>
      <c r="B450" s="210"/>
      <c r="C450" s="205"/>
      <c r="D450" s="7" t="s">
        <v>427</v>
      </c>
      <c r="E450" s="7" t="s">
        <v>848</v>
      </c>
      <c r="F450" s="211"/>
      <c r="G450" s="205"/>
      <c r="H450" s="8" t="s">
        <v>932</v>
      </c>
      <c r="I450" s="9"/>
      <c r="J450" s="128">
        <v>68</v>
      </c>
      <c r="K450" s="9">
        <f t="shared" ref="K450:K451" si="72">J450-I450</f>
        <v>68</v>
      </c>
      <c r="L450" s="10" t="s">
        <v>1051</v>
      </c>
      <c r="M450" s="142" t="s">
        <v>931</v>
      </c>
      <c r="N450" s="142" t="s">
        <v>932</v>
      </c>
      <c r="O450" s="169"/>
      <c r="P450" s="144">
        <v>80</v>
      </c>
      <c r="Q450" s="144">
        <f t="shared" si="71"/>
        <v>80</v>
      </c>
      <c r="R450" s="65"/>
      <c r="S450" s="89" t="s">
        <v>1616</v>
      </c>
    </row>
    <row r="451" spans="1:22" ht="30" hidden="1" outlineLevel="2" x14ac:dyDescent="0.25">
      <c r="A451" s="210"/>
      <c r="B451" s="210"/>
      <c r="C451" s="205"/>
      <c r="D451" s="7" t="s">
        <v>428</v>
      </c>
      <c r="E451" s="7" t="s">
        <v>660</v>
      </c>
      <c r="F451" s="211"/>
      <c r="G451" s="206"/>
      <c r="H451" s="8" t="s">
        <v>936</v>
      </c>
      <c r="I451" s="9"/>
      <c r="J451" s="9">
        <v>40</v>
      </c>
      <c r="K451" s="9">
        <f t="shared" si="72"/>
        <v>40</v>
      </c>
      <c r="L451" s="10" t="s">
        <v>1052</v>
      </c>
      <c r="M451" s="142" t="s">
        <v>933</v>
      </c>
      <c r="N451" s="142" t="s">
        <v>934</v>
      </c>
      <c r="O451" s="169"/>
      <c r="P451" s="144">
        <v>0</v>
      </c>
      <c r="Q451" s="144">
        <f t="shared" si="71"/>
        <v>0</v>
      </c>
      <c r="R451" s="65"/>
      <c r="S451" s="59"/>
    </row>
    <row r="452" spans="1:22" hidden="1" outlineLevel="2" x14ac:dyDescent="0.25">
      <c r="A452" s="210"/>
      <c r="B452" s="210"/>
      <c r="C452" s="205"/>
      <c r="D452" s="7"/>
      <c r="E452" s="7"/>
      <c r="F452" s="211"/>
      <c r="G452" s="7"/>
      <c r="H452" s="8"/>
      <c r="I452" s="9"/>
      <c r="J452" s="9"/>
      <c r="K452" s="9"/>
      <c r="L452" s="20"/>
      <c r="M452" s="142" t="s">
        <v>935</v>
      </c>
      <c r="N452" s="142" t="s">
        <v>936</v>
      </c>
      <c r="O452" s="169"/>
      <c r="P452" s="144">
        <v>40</v>
      </c>
      <c r="Q452" s="144">
        <f t="shared" si="71"/>
        <v>40</v>
      </c>
      <c r="R452" s="65"/>
      <c r="S452" s="59"/>
    </row>
    <row r="453" spans="1:22" ht="20.25" customHeight="1" outlineLevel="1" collapsed="1" x14ac:dyDescent="0.25">
      <c r="A453" s="97">
        <v>832</v>
      </c>
      <c r="B453" s="11" t="s">
        <v>937</v>
      </c>
      <c r="C453" s="12" t="s">
        <v>1049</v>
      </c>
      <c r="D453" s="12"/>
      <c r="E453" s="12"/>
      <c r="F453" s="12"/>
      <c r="G453" s="12"/>
      <c r="H453" s="12" t="s">
        <v>418</v>
      </c>
      <c r="I453" s="13">
        <f>SUM(I449:I452)</f>
        <v>0</v>
      </c>
      <c r="J453" s="13">
        <f>SUM(J449:J452)</f>
        <v>318</v>
      </c>
      <c r="K453" s="13">
        <f>SUM(K449:K452)</f>
        <v>318</v>
      </c>
      <c r="L453" s="13"/>
      <c r="M453" s="149"/>
      <c r="N453" s="149" t="s">
        <v>418</v>
      </c>
      <c r="O453" s="150">
        <f>SUM(O449:O452)</f>
        <v>0</v>
      </c>
      <c r="P453" s="150">
        <f>SUM(P449:P452)</f>
        <v>350</v>
      </c>
      <c r="Q453" s="150">
        <f>SUM(Q449:Q452)</f>
        <v>350</v>
      </c>
      <c r="R453" s="60">
        <f>K453-Q453</f>
        <v>-32</v>
      </c>
      <c r="S453" s="75"/>
      <c r="T453" s="61">
        <f>Q453/1.1</f>
        <v>318.18181818181813</v>
      </c>
      <c r="U453" s="62">
        <f>T453-K453</f>
        <v>0.18181818181813014</v>
      </c>
      <c r="V453" s="63" t="s">
        <v>565</v>
      </c>
    </row>
    <row r="454" spans="1:22" ht="45" hidden="1" outlineLevel="2" x14ac:dyDescent="0.25">
      <c r="A454" s="97">
        <v>8331</v>
      </c>
      <c r="B454" s="23" t="s">
        <v>1057</v>
      </c>
      <c r="C454" s="6" t="s">
        <v>1058</v>
      </c>
      <c r="D454" s="4" t="s">
        <v>426</v>
      </c>
      <c r="E454" s="4" t="s">
        <v>1059</v>
      </c>
      <c r="F454" s="4" t="s">
        <v>52</v>
      </c>
      <c r="G454" s="4">
        <v>420</v>
      </c>
      <c r="H454" s="23" t="s">
        <v>378</v>
      </c>
      <c r="I454" s="9"/>
      <c r="J454" s="9">
        <v>136</v>
      </c>
      <c r="K454" s="9">
        <f>J454-I454</f>
        <v>136</v>
      </c>
      <c r="L454" s="10" t="s">
        <v>1060</v>
      </c>
      <c r="M454" s="170">
        <v>4601</v>
      </c>
      <c r="N454" s="170" t="s">
        <v>378</v>
      </c>
      <c r="O454" s="144"/>
      <c r="P454" s="144">
        <v>150</v>
      </c>
      <c r="Q454" s="144">
        <f>P454-O454</f>
        <v>150</v>
      </c>
      <c r="R454" s="65"/>
      <c r="S454" s="89" t="s">
        <v>1617</v>
      </c>
    </row>
    <row r="455" spans="1:22" ht="48" customHeight="1" outlineLevel="1" collapsed="1" x14ac:dyDescent="0.25">
      <c r="A455" s="97">
        <v>8331</v>
      </c>
      <c r="B455" s="11" t="s">
        <v>1057</v>
      </c>
      <c r="C455" s="25" t="s">
        <v>1058</v>
      </c>
      <c r="D455" s="12"/>
      <c r="E455" s="12"/>
      <c r="F455" s="12"/>
      <c r="G455" s="12"/>
      <c r="H455" s="12" t="s">
        <v>418</v>
      </c>
      <c r="I455" s="13">
        <f>SUM(I454)</f>
        <v>0</v>
      </c>
      <c r="J455" s="13">
        <f t="shared" ref="J455:K455" si="73">SUM(J454)</f>
        <v>136</v>
      </c>
      <c r="K455" s="13">
        <f t="shared" si="73"/>
        <v>136</v>
      </c>
      <c r="L455" s="13"/>
      <c r="M455" s="149"/>
      <c r="N455" s="149" t="s">
        <v>418</v>
      </c>
      <c r="O455" s="150">
        <f>SUM(O454)</f>
        <v>0</v>
      </c>
      <c r="P455" s="150">
        <f t="shared" ref="P455:Q455" si="74">SUM(P454)</f>
        <v>150</v>
      </c>
      <c r="Q455" s="150">
        <f t="shared" si="74"/>
        <v>150</v>
      </c>
      <c r="R455" s="60">
        <f>K455-Q455</f>
        <v>-14</v>
      </c>
      <c r="S455" s="75"/>
      <c r="T455" s="61">
        <f>Q455/1.1</f>
        <v>136.36363636363635</v>
      </c>
      <c r="U455" s="62">
        <f>T455-K455</f>
        <v>0.36363636363634555</v>
      </c>
      <c r="V455" s="63" t="s">
        <v>565</v>
      </c>
    </row>
    <row r="456" spans="1:22" ht="75" hidden="1" outlineLevel="2" x14ac:dyDescent="0.25">
      <c r="A456" s="213">
        <v>8332</v>
      </c>
      <c r="B456" s="204" t="s">
        <v>938</v>
      </c>
      <c r="C456" s="204" t="s">
        <v>1075</v>
      </c>
      <c r="D456" s="7" t="s">
        <v>426</v>
      </c>
      <c r="E456" s="7" t="s">
        <v>786</v>
      </c>
      <c r="F456" s="204" t="s">
        <v>52</v>
      </c>
      <c r="G456" s="7">
        <v>420</v>
      </c>
      <c r="H456" s="8" t="s">
        <v>1079</v>
      </c>
      <c r="I456" s="9"/>
      <c r="J456" s="9">
        <v>135</v>
      </c>
      <c r="K456" s="9">
        <f>J456-I456</f>
        <v>135</v>
      </c>
      <c r="L456" s="10" t="s">
        <v>1085</v>
      </c>
      <c r="M456" s="142" t="s">
        <v>117</v>
      </c>
      <c r="N456" s="142" t="s">
        <v>118</v>
      </c>
      <c r="O456" s="169"/>
      <c r="P456" s="169">
        <v>150</v>
      </c>
      <c r="Q456" s="144">
        <f t="shared" ref="Q456:Q457" si="75">P456-O456</f>
        <v>150</v>
      </c>
      <c r="R456" s="65"/>
      <c r="S456" s="59"/>
    </row>
    <row r="457" spans="1:22" ht="90" hidden="1" outlineLevel="2" x14ac:dyDescent="0.25">
      <c r="A457" s="213"/>
      <c r="B457" s="205"/>
      <c r="C457" s="205"/>
      <c r="D457" s="7" t="s">
        <v>427</v>
      </c>
      <c r="E457" s="7" t="s">
        <v>754</v>
      </c>
      <c r="F457" s="205"/>
      <c r="G457" s="7">
        <v>4601</v>
      </c>
      <c r="H457" s="8" t="s">
        <v>1080</v>
      </c>
      <c r="I457" s="9"/>
      <c r="J457" s="9">
        <v>1350</v>
      </c>
      <c r="K457" s="9">
        <f t="shared" ref="K457:K461" si="76">J457-I457</f>
        <v>1350</v>
      </c>
      <c r="L457" s="10" t="s">
        <v>1086</v>
      </c>
      <c r="M457" s="142" t="s">
        <v>377</v>
      </c>
      <c r="N457" s="142" t="s">
        <v>378</v>
      </c>
      <c r="O457" s="169"/>
      <c r="P457" s="169">
        <v>1500</v>
      </c>
      <c r="Q457" s="144">
        <f t="shared" si="75"/>
        <v>1500</v>
      </c>
      <c r="R457" s="65"/>
      <c r="S457" s="59"/>
    </row>
    <row r="458" spans="1:22" ht="75" hidden="1" outlineLevel="2" x14ac:dyDescent="0.25">
      <c r="A458" s="97"/>
      <c r="B458" s="205"/>
      <c r="C458" s="205"/>
      <c r="D458" s="7" t="s">
        <v>428</v>
      </c>
      <c r="E458" s="7" t="s">
        <v>488</v>
      </c>
      <c r="F458" s="205"/>
      <c r="G458" s="7"/>
      <c r="H458" s="8" t="s">
        <v>1081</v>
      </c>
      <c r="I458" s="9"/>
      <c r="J458" s="9">
        <v>0</v>
      </c>
      <c r="K458" s="9">
        <f t="shared" si="76"/>
        <v>0</v>
      </c>
      <c r="L458" s="10" t="s">
        <v>1087</v>
      </c>
      <c r="M458" s="142"/>
      <c r="N458" s="142"/>
      <c r="O458" s="169"/>
      <c r="P458" s="169"/>
      <c r="Q458" s="144"/>
      <c r="R458" s="65"/>
      <c r="S458" s="75"/>
    </row>
    <row r="459" spans="1:22" ht="135" hidden="1" outlineLevel="2" x14ac:dyDescent="0.25">
      <c r="A459" s="97"/>
      <c r="B459" s="205"/>
      <c r="C459" s="205"/>
      <c r="D459" s="7" t="s">
        <v>429</v>
      </c>
      <c r="E459" s="7" t="s">
        <v>1076</v>
      </c>
      <c r="F459" s="205"/>
      <c r="G459" s="7">
        <v>420</v>
      </c>
      <c r="H459" s="8" t="s">
        <v>1082</v>
      </c>
      <c r="I459" s="9"/>
      <c r="J459" s="128">
        <v>15</v>
      </c>
      <c r="K459" s="9">
        <f t="shared" si="76"/>
        <v>15</v>
      </c>
      <c r="L459" s="10" t="s">
        <v>1088</v>
      </c>
      <c r="M459" s="142"/>
      <c r="N459" s="142"/>
      <c r="O459" s="169"/>
      <c r="P459" s="169"/>
      <c r="Q459" s="144"/>
      <c r="R459" s="65"/>
      <c r="S459" s="90" t="s">
        <v>1581</v>
      </c>
    </row>
    <row r="460" spans="1:22" ht="90" hidden="1" outlineLevel="2" x14ac:dyDescent="0.25">
      <c r="A460" s="97"/>
      <c r="B460" s="205"/>
      <c r="C460" s="205"/>
      <c r="D460" s="7" t="s">
        <v>430</v>
      </c>
      <c r="E460" s="7" t="s">
        <v>1077</v>
      </c>
      <c r="F460" s="205"/>
      <c r="G460" s="7"/>
      <c r="H460" s="8" t="s">
        <v>1083</v>
      </c>
      <c r="I460" s="9"/>
      <c r="J460" s="128"/>
      <c r="K460" s="9">
        <f t="shared" si="76"/>
        <v>0</v>
      </c>
      <c r="L460" s="10" t="s">
        <v>1089</v>
      </c>
      <c r="M460" s="142"/>
      <c r="N460" s="142"/>
      <c r="O460" s="169"/>
      <c r="P460" s="169"/>
      <c r="Q460" s="144"/>
      <c r="R460" s="65"/>
      <c r="S460" s="90" t="s">
        <v>1582</v>
      </c>
    </row>
    <row r="461" spans="1:22" ht="195" hidden="1" outlineLevel="2" x14ac:dyDescent="0.25">
      <c r="A461" s="97"/>
      <c r="B461" s="206"/>
      <c r="C461" s="206"/>
      <c r="D461" s="7" t="s">
        <v>431</v>
      </c>
      <c r="E461" s="7" t="s">
        <v>1078</v>
      </c>
      <c r="F461" s="206"/>
      <c r="G461" s="7"/>
      <c r="H461" s="8" t="s">
        <v>1084</v>
      </c>
      <c r="I461" s="9"/>
      <c r="J461" s="128"/>
      <c r="K461" s="9">
        <f t="shared" si="76"/>
        <v>0</v>
      </c>
      <c r="L461" s="10" t="s">
        <v>1090</v>
      </c>
      <c r="M461" s="142"/>
      <c r="N461" s="142"/>
      <c r="O461" s="169"/>
      <c r="P461" s="169"/>
      <c r="Q461" s="144"/>
      <c r="R461" s="65"/>
      <c r="S461" s="90" t="s">
        <v>1582</v>
      </c>
    </row>
    <row r="462" spans="1:22" ht="42.6" customHeight="1" outlineLevel="1" collapsed="1" x14ac:dyDescent="0.25">
      <c r="A462" s="97">
        <v>8332</v>
      </c>
      <c r="B462" s="11" t="s">
        <v>938</v>
      </c>
      <c r="C462" s="12" t="s">
        <v>1075</v>
      </c>
      <c r="D462" s="12"/>
      <c r="E462" s="12"/>
      <c r="F462" s="12"/>
      <c r="G462" s="12"/>
      <c r="H462" s="12" t="s">
        <v>418</v>
      </c>
      <c r="I462" s="13">
        <f>SUM(I456:I461)</f>
        <v>0</v>
      </c>
      <c r="J462" s="13">
        <f t="shared" ref="J462:K462" si="77">SUM(J456:J461)</f>
        <v>1500</v>
      </c>
      <c r="K462" s="13">
        <f t="shared" si="77"/>
        <v>1500</v>
      </c>
      <c r="L462" s="13"/>
      <c r="M462" s="149"/>
      <c r="N462" s="149" t="s">
        <v>418</v>
      </c>
      <c r="O462" s="150">
        <f>SUM(O456:O457)</f>
        <v>0</v>
      </c>
      <c r="P462" s="150">
        <f>SUM(P456:P457)</f>
        <v>1650</v>
      </c>
      <c r="Q462" s="150">
        <f>SUM(Q456:Q457)</f>
        <v>1650</v>
      </c>
      <c r="R462" s="60">
        <f>K462-Q462</f>
        <v>-150</v>
      </c>
      <c r="S462" s="75"/>
      <c r="T462" s="61">
        <f>Q462/1.1</f>
        <v>1499.9999999999998</v>
      </c>
      <c r="U462" s="62">
        <f>T462-K462</f>
        <v>0</v>
      </c>
      <c r="V462" s="63" t="s">
        <v>565</v>
      </c>
    </row>
    <row r="463" spans="1:22" x14ac:dyDescent="0.25">
      <c r="A463" s="212" t="s">
        <v>923</v>
      </c>
      <c r="B463" s="212"/>
      <c r="C463" s="44"/>
      <c r="D463" s="45"/>
      <c r="E463" s="45"/>
      <c r="F463" s="45"/>
      <c r="G463" s="46"/>
      <c r="H463" s="46" t="s">
        <v>418</v>
      </c>
      <c r="I463" s="47">
        <f>I426+I432+I448+I453+I462+I455+I441+I443</f>
        <v>350</v>
      </c>
      <c r="J463" s="47">
        <f>J426+J432+J448+J453+J462+J455+J441+J443</f>
        <v>16962</v>
      </c>
      <c r="K463" s="47">
        <f>K426+K432+K448+K453+K462+K455+K441+K443</f>
        <v>16612</v>
      </c>
      <c r="L463" s="47"/>
      <c r="M463" s="168"/>
      <c r="N463" s="168" t="s">
        <v>418</v>
      </c>
      <c r="O463" s="55">
        <f>O426+O432+O448+O453+O462+O455+O441+O443</f>
        <v>1400</v>
      </c>
      <c r="P463" s="55">
        <f t="shared" ref="P463:Q463" si="78">P426+P432+P448+P453+P462+P455+P441+P443</f>
        <v>19036</v>
      </c>
      <c r="Q463" s="55">
        <f t="shared" si="78"/>
        <v>17636</v>
      </c>
      <c r="R463" s="55">
        <f>R426+R432+R448+R453+R462+R455+R441+R443</f>
        <v>-1024</v>
      </c>
      <c r="S463" s="77"/>
    </row>
    <row r="464" spans="1:22" ht="124.35" hidden="1" customHeight="1" outlineLevel="2" x14ac:dyDescent="0.25">
      <c r="A464" s="204">
        <v>841</v>
      </c>
      <c r="B464" s="211" t="s">
        <v>996</v>
      </c>
      <c r="C464" s="204" t="s">
        <v>445</v>
      </c>
      <c r="D464" s="7" t="s">
        <v>426</v>
      </c>
      <c r="E464" s="7" t="s">
        <v>1115</v>
      </c>
      <c r="F464" s="204" t="s">
        <v>52</v>
      </c>
      <c r="G464" s="4">
        <v>420</v>
      </c>
      <c r="H464" s="23" t="s">
        <v>1126</v>
      </c>
      <c r="I464" s="9"/>
      <c r="J464" s="9">
        <v>220</v>
      </c>
      <c r="K464" s="9">
        <f>J464-I464</f>
        <v>220</v>
      </c>
      <c r="L464" s="10" t="s">
        <v>1127</v>
      </c>
      <c r="M464" s="142" t="s">
        <v>940</v>
      </c>
      <c r="N464" s="142" t="s">
        <v>941</v>
      </c>
      <c r="O464" s="169"/>
      <c r="P464" s="144">
        <v>90</v>
      </c>
      <c r="Q464" s="144">
        <f t="shared" ref="Q464:Q493" si="79">P464-O464</f>
        <v>90</v>
      </c>
      <c r="R464" s="65"/>
      <c r="S464" s="59"/>
    </row>
    <row r="465" spans="1:19" ht="60" hidden="1" outlineLevel="2" x14ac:dyDescent="0.25">
      <c r="A465" s="205"/>
      <c r="B465" s="211"/>
      <c r="C465" s="205"/>
      <c r="D465" s="7" t="s">
        <v>427</v>
      </c>
      <c r="E465" s="7" t="s">
        <v>1116</v>
      </c>
      <c r="F465" s="205"/>
      <c r="G465" s="4">
        <v>4525</v>
      </c>
      <c r="H465" s="23" t="s">
        <v>1128</v>
      </c>
      <c r="I465" s="9"/>
      <c r="J465" s="9">
        <v>2000</v>
      </c>
      <c r="K465" s="9">
        <f t="shared" ref="K465:K488" si="80">J465-I465</f>
        <v>2000</v>
      </c>
      <c r="L465" s="10" t="s">
        <v>1129</v>
      </c>
      <c r="M465" s="142" t="s">
        <v>942</v>
      </c>
      <c r="N465" s="142" t="s">
        <v>943</v>
      </c>
      <c r="O465" s="169"/>
      <c r="P465" s="144">
        <v>146</v>
      </c>
      <c r="Q465" s="144">
        <f t="shared" si="79"/>
        <v>146</v>
      </c>
      <c r="R465" s="65"/>
      <c r="S465" s="94" t="s">
        <v>1618</v>
      </c>
    </row>
    <row r="466" spans="1:19" ht="75" hidden="1" outlineLevel="2" x14ac:dyDescent="0.25">
      <c r="A466" s="205"/>
      <c r="B466" s="211"/>
      <c r="C466" s="205"/>
      <c r="D466" s="7" t="s">
        <v>428</v>
      </c>
      <c r="E466" s="7" t="s">
        <v>1117</v>
      </c>
      <c r="F466" s="205"/>
      <c r="G466" s="208">
        <v>420</v>
      </c>
      <c r="H466" s="23" t="s">
        <v>1130</v>
      </c>
      <c r="I466" s="9"/>
      <c r="J466" s="9">
        <v>300</v>
      </c>
      <c r="K466" s="9">
        <f t="shared" si="80"/>
        <v>300</v>
      </c>
      <c r="L466" s="10" t="s">
        <v>1131</v>
      </c>
      <c r="M466" s="142" t="s">
        <v>944</v>
      </c>
      <c r="N466" s="142" t="s">
        <v>945</v>
      </c>
      <c r="O466" s="169"/>
      <c r="P466" s="144">
        <v>30</v>
      </c>
      <c r="Q466" s="144">
        <f t="shared" si="79"/>
        <v>30</v>
      </c>
      <c r="R466" s="65"/>
      <c r="S466" s="89" t="s">
        <v>1619</v>
      </c>
    </row>
    <row r="467" spans="1:19" ht="90" hidden="1" outlineLevel="2" x14ac:dyDescent="0.25">
      <c r="A467" s="205"/>
      <c r="B467" s="211"/>
      <c r="C467" s="205"/>
      <c r="D467" s="7" t="s">
        <v>429</v>
      </c>
      <c r="E467" s="7" t="s">
        <v>1118</v>
      </c>
      <c r="F467" s="205"/>
      <c r="G467" s="243"/>
      <c r="H467" s="8" t="s">
        <v>1132</v>
      </c>
      <c r="I467" s="9"/>
      <c r="J467" s="9">
        <v>82</v>
      </c>
      <c r="K467" s="9">
        <f t="shared" si="80"/>
        <v>82</v>
      </c>
      <c r="L467" s="10" t="s">
        <v>1133</v>
      </c>
      <c r="M467" s="142" t="s">
        <v>946</v>
      </c>
      <c r="N467" s="142" t="s">
        <v>947</v>
      </c>
      <c r="O467" s="169"/>
      <c r="P467" s="144">
        <v>40</v>
      </c>
      <c r="Q467" s="144">
        <f t="shared" si="79"/>
        <v>40</v>
      </c>
      <c r="R467" s="65"/>
      <c r="S467" s="59"/>
    </row>
    <row r="468" spans="1:19" ht="135" hidden="1" outlineLevel="2" x14ac:dyDescent="0.25">
      <c r="A468" s="205"/>
      <c r="B468" s="211"/>
      <c r="C468" s="205"/>
      <c r="D468" s="7" t="s">
        <v>430</v>
      </c>
      <c r="E468" s="7" t="s">
        <v>1119</v>
      </c>
      <c r="F468" s="205"/>
      <c r="G468" s="243"/>
      <c r="H468" s="8" t="s">
        <v>1134</v>
      </c>
      <c r="I468" s="9"/>
      <c r="J468" s="9">
        <v>355</v>
      </c>
      <c r="K468" s="9">
        <f t="shared" si="80"/>
        <v>355</v>
      </c>
      <c r="L468" s="10" t="s">
        <v>1135</v>
      </c>
      <c r="M468" s="142" t="s">
        <v>948</v>
      </c>
      <c r="N468" s="142" t="s">
        <v>949</v>
      </c>
      <c r="O468" s="169"/>
      <c r="P468" s="144">
        <v>170</v>
      </c>
      <c r="Q468" s="144">
        <f t="shared" si="79"/>
        <v>170</v>
      </c>
      <c r="R468" s="65"/>
      <c r="S468" s="89" t="s">
        <v>1621</v>
      </c>
    </row>
    <row r="469" spans="1:19" ht="135" hidden="1" outlineLevel="2" x14ac:dyDescent="0.25">
      <c r="A469" s="205"/>
      <c r="B469" s="211"/>
      <c r="C469" s="205"/>
      <c r="D469" s="7" t="s">
        <v>431</v>
      </c>
      <c r="E469" s="7" t="s">
        <v>1120</v>
      </c>
      <c r="F469" s="205"/>
      <c r="G469" s="243"/>
      <c r="H469" s="8" t="s">
        <v>1136</v>
      </c>
      <c r="I469" s="9"/>
      <c r="J469" s="9">
        <v>1000</v>
      </c>
      <c r="K469" s="9">
        <f t="shared" si="80"/>
        <v>1000</v>
      </c>
      <c r="L469" s="10" t="s">
        <v>1137</v>
      </c>
      <c r="M469" s="142" t="s">
        <v>950</v>
      </c>
      <c r="N469" s="142" t="s">
        <v>951</v>
      </c>
      <c r="O469" s="169"/>
      <c r="P469" s="144">
        <v>30</v>
      </c>
      <c r="Q469" s="144">
        <f t="shared" si="79"/>
        <v>30</v>
      </c>
      <c r="R469" s="65"/>
      <c r="S469" s="89" t="s">
        <v>1620</v>
      </c>
    </row>
    <row r="470" spans="1:19" ht="135" hidden="1" outlineLevel="2" x14ac:dyDescent="0.25">
      <c r="A470" s="205"/>
      <c r="B470" s="211"/>
      <c r="C470" s="205"/>
      <c r="D470" s="7" t="s">
        <v>432</v>
      </c>
      <c r="E470" s="7" t="s">
        <v>1115</v>
      </c>
      <c r="F470" s="205"/>
      <c r="G470" s="243"/>
      <c r="H470" s="8" t="s">
        <v>1139</v>
      </c>
      <c r="I470" s="9"/>
      <c r="J470" s="9">
        <v>80</v>
      </c>
      <c r="K470" s="9">
        <f t="shared" si="80"/>
        <v>80</v>
      </c>
      <c r="L470" s="10" t="s">
        <v>1140</v>
      </c>
      <c r="M470" s="142" t="s">
        <v>952</v>
      </c>
      <c r="N470" s="142" t="s">
        <v>953</v>
      </c>
      <c r="O470" s="169"/>
      <c r="P470" s="144">
        <v>100</v>
      </c>
      <c r="Q470" s="144">
        <f t="shared" si="79"/>
        <v>100</v>
      </c>
      <c r="R470" s="65"/>
      <c r="S470" s="89" t="s">
        <v>1622</v>
      </c>
    </row>
    <row r="471" spans="1:19" ht="150" hidden="1" outlineLevel="2" x14ac:dyDescent="0.25">
      <c r="A471" s="205"/>
      <c r="B471" s="211"/>
      <c r="C471" s="205"/>
      <c r="D471" s="7" t="s">
        <v>433</v>
      </c>
      <c r="E471" s="7" t="s">
        <v>1115</v>
      </c>
      <c r="F471" s="205"/>
      <c r="G471" s="243"/>
      <c r="H471" s="8" t="s">
        <v>1141</v>
      </c>
      <c r="I471" s="9"/>
      <c r="J471" s="9">
        <v>70</v>
      </c>
      <c r="K471" s="9">
        <f t="shared" si="80"/>
        <v>70</v>
      </c>
      <c r="L471" s="10" t="s">
        <v>1142</v>
      </c>
      <c r="M471" s="142" t="s">
        <v>954</v>
      </c>
      <c r="N471" s="142" t="s">
        <v>955</v>
      </c>
      <c r="O471" s="169"/>
      <c r="P471" s="144">
        <v>69</v>
      </c>
      <c r="Q471" s="144">
        <f t="shared" si="79"/>
        <v>69</v>
      </c>
      <c r="R471" s="65"/>
      <c r="S471" s="59"/>
    </row>
    <row r="472" spans="1:19" ht="120" hidden="1" outlineLevel="2" x14ac:dyDescent="0.25">
      <c r="A472" s="205"/>
      <c r="B472" s="211"/>
      <c r="C472" s="205"/>
      <c r="D472" s="7" t="s">
        <v>434</v>
      </c>
      <c r="E472" s="7" t="s">
        <v>1120</v>
      </c>
      <c r="F472" s="205"/>
      <c r="G472" s="243"/>
      <c r="H472" s="8" t="s">
        <v>1143</v>
      </c>
      <c r="I472" s="9"/>
      <c r="J472" s="9">
        <v>70</v>
      </c>
      <c r="K472" s="9">
        <f t="shared" si="80"/>
        <v>70</v>
      </c>
      <c r="L472" s="10" t="s">
        <v>1144</v>
      </c>
      <c r="M472" s="142" t="s">
        <v>956</v>
      </c>
      <c r="N472" s="142" t="s">
        <v>957</v>
      </c>
      <c r="O472" s="169"/>
      <c r="P472" s="144">
        <v>30</v>
      </c>
      <c r="Q472" s="144">
        <f t="shared" si="79"/>
        <v>30</v>
      </c>
      <c r="R472" s="65"/>
      <c r="S472" s="59"/>
    </row>
    <row r="473" spans="1:19" ht="165" hidden="1" outlineLevel="2" x14ac:dyDescent="0.25">
      <c r="A473" s="205"/>
      <c r="B473" s="211"/>
      <c r="C473" s="205"/>
      <c r="D473" s="7" t="s">
        <v>472</v>
      </c>
      <c r="E473" s="7" t="s">
        <v>1121</v>
      </c>
      <c r="F473" s="205"/>
      <c r="G473" s="243"/>
      <c r="H473" s="8" t="s">
        <v>1145</v>
      </c>
      <c r="I473" s="9"/>
      <c r="J473" s="9">
        <v>75</v>
      </c>
      <c r="K473" s="9">
        <f t="shared" si="80"/>
        <v>75</v>
      </c>
      <c r="L473" s="10" t="s">
        <v>1146</v>
      </c>
      <c r="M473" s="142" t="s">
        <v>357</v>
      </c>
      <c r="N473" s="142" t="s">
        <v>358</v>
      </c>
      <c r="O473" s="169"/>
      <c r="P473" s="144">
        <v>150</v>
      </c>
      <c r="Q473" s="144">
        <f t="shared" si="79"/>
        <v>150</v>
      </c>
      <c r="R473" s="65"/>
      <c r="S473" s="59"/>
    </row>
    <row r="474" spans="1:19" ht="195" hidden="1" outlineLevel="2" x14ac:dyDescent="0.25">
      <c r="A474" s="205"/>
      <c r="B474" s="211"/>
      <c r="C474" s="205"/>
      <c r="D474" s="7" t="s">
        <v>476</v>
      </c>
      <c r="E474" s="7">
        <v>2024</v>
      </c>
      <c r="F474" s="205"/>
      <c r="G474" s="243"/>
      <c r="H474" s="8" t="s">
        <v>1147</v>
      </c>
      <c r="I474" s="9"/>
      <c r="J474" s="9">
        <v>120</v>
      </c>
      <c r="K474" s="9">
        <f t="shared" si="80"/>
        <v>120</v>
      </c>
      <c r="L474" s="10" t="s">
        <v>1148</v>
      </c>
      <c r="M474" s="142" t="s">
        <v>958</v>
      </c>
      <c r="N474" s="142" t="s">
        <v>959</v>
      </c>
      <c r="O474" s="169"/>
      <c r="P474" s="144">
        <v>260</v>
      </c>
      <c r="Q474" s="144">
        <f t="shared" si="79"/>
        <v>260</v>
      </c>
      <c r="R474" s="65"/>
      <c r="S474" s="59"/>
    </row>
    <row r="475" spans="1:19" ht="225" hidden="1" outlineLevel="2" x14ac:dyDescent="0.25">
      <c r="A475" s="205"/>
      <c r="B475" s="211"/>
      <c r="C475" s="205"/>
      <c r="D475" s="7" t="s">
        <v>480</v>
      </c>
      <c r="E475" s="7">
        <v>2024</v>
      </c>
      <c r="F475" s="205"/>
      <c r="G475" s="243"/>
      <c r="H475" s="8" t="s">
        <v>1149</v>
      </c>
      <c r="I475" s="9"/>
      <c r="J475" s="9">
        <v>122</v>
      </c>
      <c r="K475" s="9">
        <f t="shared" si="80"/>
        <v>122</v>
      </c>
      <c r="L475" s="10" t="s">
        <v>1150</v>
      </c>
      <c r="M475" s="142" t="s">
        <v>960</v>
      </c>
      <c r="N475" s="142" t="s">
        <v>961</v>
      </c>
      <c r="O475" s="169"/>
      <c r="P475" s="144">
        <v>34</v>
      </c>
      <c r="Q475" s="144">
        <f t="shared" si="79"/>
        <v>34</v>
      </c>
      <c r="R475" s="65"/>
      <c r="S475" s="59"/>
    </row>
    <row r="476" spans="1:19" ht="90" hidden="1" outlineLevel="2" x14ac:dyDescent="0.25">
      <c r="A476" s="205"/>
      <c r="B476" s="214" t="s">
        <v>1179</v>
      </c>
      <c r="C476" s="205"/>
      <c r="D476" s="7" t="s">
        <v>548</v>
      </c>
      <c r="E476" s="7" t="s">
        <v>1116</v>
      </c>
      <c r="F476" s="205"/>
      <c r="G476" s="243"/>
      <c r="H476" s="8" t="s">
        <v>1151</v>
      </c>
      <c r="I476" s="9"/>
      <c r="J476" s="9">
        <v>150</v>
      </c>
      <c r="K476" s="9">
        <f t="shared" si="80"/>
        <v>150</v>
      </c>
      <c r="L476" s="10" t="s">
        <v>1152</v>
      </c>
      <c r="M476" s="142" t="s">
        <v>962</v>
      </c>
      <c r="N476" s="142" t="s">
        <v>963</v>
      </c>
      <c r="O476" s="169"/>
      <c r="P476" s="144">
        <v>125</v>
      </c>
      <c r="Q476" s="144">
        <f t="shared" si="79"/>
        <v>125</v>
      </c>
      <c r="R476" s="65"/>
      <c r="S476" s="59"/>
    </row>
    <row r="477" spans="1:19" ht="24" hidden="1" customHeight="1" outlineLevel="2" x14ac:dyDescent="0.25">
      <c r="A477" s="205"/>
      <c r="B477" s="214"/>
      <c r="C477" s="205"/>
      <c r="D477" s="7" t="s">
        <v>502</v>
      </c>
      <c r="E477" s="7" t="s">
        <v>1120</v>
      </c>
      <c r="F477" s="205"/>
      <c r="G477" s="243"/>
      <c r="H477" s="8" t="s">
        <v>1153</v>
      </c>
      <c r="I477" s="9"/>
      <c r="J477" s="9">
        <v>230</v>
      </c>
      <c r="K477" s="9">
        <f t="shared" si="80"/>
        <v>230</v>
      </c>
      <c r="L477" s="10" t="s">
        <v>1154</v>
      </c>
      <c r="M477" s="142" t="s">
        <v>964</v>
      </c>
      <c r="N477" s="142" t="s">
        <v>965</v>
      </c>
      <c r="O477" s="169"/>
      <c r="P477" s="144">
        <v>1363</v>
      </c>
      <c r="Q477" s="144">
        <f t="shared" si="79"/>
        <v>1363</v>
      </c>
      <c r="R477" s="65"/>
      <c r="S477" s="59"/>
    </row>
    <row r="478" spans="1:19" ht="120" hidden="1" outlineLevel="2" x14ac:dyDescent="0.25">
      <c r="A478" s="205"/>
      <c r="B478" s="49"/>
      <c r="C478" s="205"/>
      <c r="D478" s="7" t="s">
        <v>504</v>
      </c>
      <c r="E478" s="7" t="s">
        <v>1117</v>
      </c>
      <c r="F478" s="205"/>
      <c r="G478" s="243"/>
      <c r="H478" s="8" t="s">
        <v>1155</v>
      </c>
      <c r="I478" s="9"/>
      <c r="J478" s="9">
        <v>60</v>
      </c>
      <c r="K478" s="9">
        <f t="shared" si="80"/>
        <v>60</v>
      </c>
      <c r="L478" s="10" t="s">
        <v>1156</v>
      </c>
      <c r="M478" s="142" t="s">
        <v>966</v>
      </c>
      <c r="N478" s="142" t="s">
        <v>967</v>
      </c>
      <c r="O478" s="169"/>
      <c r="P478" s="144">
        <v>40</v>
      </c>
      <c r="Q478" s="144">
        <f t="shared" si="79"/>
        <v>40</v>
      </c>
      <c r="R478" s="65"/>
      <c r="S478" s="59"/>
    </row>
    <row r="479" spans="1:19" ht="105" hidden="1" outlineLevel="2" x14ac:dyDescent="0.25">
      <c r="A479" s="205"/>
      <c r="B479" s="214" t="s">
        <v>1178</v>
      </c>
      <c r="C479" s="205"/>
      <c r="D479" s="7" t="s">
        <v>508</v>
      </c>
      <c r="E479" s="7"/>
      <c r="F479" s="205"/>
      <c r="G479" s="243"/>
      <c r="H479" s="8" t="s">
        <v>1157</v>
      </c>
      <c r="I479" s="9"/>
      <c r="J479" s="9">
        <v>45</v>
      </c>
      <c r="K479" s="9">
        <f t="shared" si="80"/>
        <v>45</v>
      </c>
      <c r="L479" s="10" t="s">
        <v>1158</v>
      </c>
      <c r="M479" s="142" t="s">
        <v>968</v>
      </c>
      <c r="N479" s="142" t="s">
        <v>223</v>
      </c>
      <c r="O479" s="169"/>
      <c r="P479" s="144">
        <v>230</v>
      </c>
      <c r="Q479" s="144">
        <f t="shared" si="79"/>
        <v>230</v>
      </c>
      <c r="R479" s="65"/>
      <c r="S479" s="59"/>
    </row>
    <row r="480" spans="1:19" ht="135" hidden="1" outlineLevel="2" x14ac:dyDescent="0.25">
      <c r="A480" s="205"/>
      <c r="B480" s="214"/>
      <c r="C480" s="205"/>
      <c r="D480" s="7" t="s">
        <v>551</v>
      </c>
      <c r="E480" s="7" t="s">
        <v>509</v>
      </c>
      <c r="F480" s="205"/>
      <c r="G480" s="243"/>
      <c r="H480" s="8" t="s">
        <v>1159</v>
      </c>
      <c r="I480" s="9"/>
      <c r="J480" s="9">
        <v>205</v>
      </c>
      <c r="K480" s="9">
        <f t="shared" si="80"/>
        <v>205</v>
      </c>
      <c r="L480" s="10" t="s">
        <v>1160</v>
      </c>
      <c r="M480" s="142" t="s">
        <v>969</v>
      </c>
      <c r="N480" s="142" t="s">
        <v>970</v>
      </c>
      <c r="O480" s="169"/>
      <c r="P480" s="144">
        <v>100</v>
      </c>
      <c r="Q480" s="144">
        <f t="shared" si="79"/>
        <v>100</v>
      </c>
      <c r="R480" s="65"/>
      <c r="S480" s="59"/>
    </row>
    <row r="481" spans="1:22" ht="300" hidden="1" outlineLevel="2" x14ac:dyDescent="0.25">
      <c r="A481" s="205"/>
      <c r="B481" s="214" t="s">
        <v>1177</v>
      </c>
      <c r="C481" s="205"/>
      <c r="D481" s="7" t="s">
        <v>512</v>
      </c>
      <c r="E481" s="7" t="s">
        <v>1121</v>
      </c>
      <c r="F481" s="205"/>
      <c r="G481" s="243"/>
      <c r="H481" s="8" t="s">
        <v>1161</v>
      </c>
      <c r="I481" s="9"/>
      <c r="J481" s="9">
        <v>100</v>
      </c>
      <c r="K481" s="9">
        <f t="shared" si="80"/>
        <v>100</v>
      </c>
      <c r="L481" s="10" t="s">
        <v>1162</v>
      </c>
      <c r="M481" s="142" t="s">
        <v>971</v>
      </c>
      <c r="N481" s="142" t="s">
        <v>972</v>
      </c>
      <c r="O481" s="169"/>
      <c r="P481" s="144">
        <v>50</v>
      </c>
      <c r="Q481" s="144">
        <f t="shared" si="79"/>
        <v>50</v>
      </c>
      <c r="R481" s="65"/>
      <c r="S481" s="89" t="s">
        <v>1623</v>
      </c>
    </row>
    <row r="482" spans="1:22" ht="90" hidden="1" outlineLevel="2" x14ac:dyDescent="0.25">
      <c r="A482" s="205"/>
      <c r="B482" s="214"/>
      <c r="C482" s="205"/>
      <c r="D482" s="7" t="s">
        <v>514</v>
      </c>
      <c r="E482" s="7">
        <v>2024</v>
      </c>
      <c r="F482" s="205"/>
      <c r="G482" s="243"/>
      <c r="H482" s="8" t="s">
        <v>1163</v>
      </c>
      <c r="I482" s="9"/>
      <c r="J482" s="9">
        <v>80</v>
      </c>
      <c r="K482" s="9">
        <f t="shared" si="80"/>
        <v>80</v>
      </c>
      <c r="L482" s="10" t="s">
        <v>1164</v>
      </c>
      <c r="M482" s="142" t="s">
        <v>973</v>
      </c>
      <c r="N482" s="142" t="s">
        <v>974</v>
      </c>
      <c r="O482" s="169"/>
      <c r="P482" s="144">
        <v>250</v>
      </c>
      <c r="Q482" s="144">
        <f t="shared" si="79"/>
        <v>250</v>
      </c>
      <c r="R482" s="65"/>
      <c r="S482" s="59"/>
    </row>
    <row r="483" spans="1:22" ht="30" hidden="1" outlineLevel="2" x14ac:dyDescent="0.25">
      <c r="A483" s="205"/>
      <c r="B483" s="214"/>
      <c r="C483" s="205"/>
      <c r="D483" s="7" t="s">
        <v>516</v>
      </c>
      <c r="E483" s="7" t="s">
        <v>1120</v>
      </c>
      <c r="F483" s="205"/>
      <c r="G483" s="243"/>
      <c r="H483" s="8" t="s">
        <v>1165</v>
      </c>
      <c r="I483" s="9"/>
      <c r="J483" s="9"/>
      <c r="K483" s="9">
        <f t="shared" si="80"/>
        <v>0</v>
      </c>
      <c r="L483" s="10" t="s">
        <v>1138</v>
      </c>
      <c r="M483" s="142" t="s">
        <v>975</v>
      </c>
      <c r="N483" s="142" t="s">
        <v>976</v>
      </c>
      <c r="O483" s="169"/>
      <c r="P483" s="144">
        <v>2230</v>
      </c>
      <c r="Q483" s="144">
        <f t="shared" si="79"/>
        <v>2230</v>
      </c>
      <c r="R483" s="65"/>
      <c r="S483" s="59"/>
    </row>
    <row r="484" spans="1:22" ht="60" hidden="1" outlineLevel="2" x14ac:dyDescent="0.25">
      <c r="A484" s="205"/>
      <c r="B484" s="214" t="s">
        <v>1176</v>
      </c>
      <c r="C484" s="205"/>
      <c r="D484" s="7" t="s">
        <v>1122</v>
      </c>
      <c r="E484" s="7" t="s">
        <v>1117</v>
      </c>
      <c r="F484" s="205"/>
      <c r="G484" s="243"/>
      <c r="H484" s="8" t="s">
        <v>989</v>
      </c>
      <c r="I484" s="9"/>
      <c r="J484" s="9">
        <v>340</v>
      </c>
      <c r="K484" s="9">
        <f t="shared" si="80"/>
        <v>340</v>
      </c>
      <c r="L484" s="10" t="s">
        <v>1166</v>
      </c>
      <c r="M484" s="142" t="s">
        <v>977</v>
      </c>
      <c r="N484" s="142" t="s">
        <v>978</v>
      </c>
      <c r="O484" s="169"/>
      <c r="P484" s="144">
        <v>20</v>
      </c>
      <c r="Q484" s="144">
        <f t="shared" si="79"/>
        <v>20</v>
      </c>
      <c r="R484" s="65"/>
      <c r="S484" s="59"/>
    </row>
    <row r="485" spans="1:22" ht="45" hidden="1" outlineLevel="2" x14ac:dyDescent="0.25">
      <c r="A485" s="205"/>
      <c r="B485" s="214"/>
      <c r="C485" s="205"/>
      <c r="D485" s="7" t="s">
        <v>519</v>
      </c>
      <c r="E485" s="7" t="s">
        <v>1125</v>
      </c>
      <c r="F485" s="205"/>
      <c r="G485" s="243"/>
      <c r="H485" s="8" t="s">
        <v>1167</v>
      </c>
      <c r="I485" s="9"/>
      <c r="J485" s="9">
        <v>165</v>
      </c>
      <c r="K485" s="9">
        <f t="shared" si="80"/>
        <v>165</v>
      </c>
      <c r="L485" s="10" t="s">
        <v>1168</v>
      </c>
      <c r="M485" s="142" t="s">
        <v>979</v>
      </c>
      <c r="N485" s="142" t="s">
        <v>980</v>
      </c>
      <c r="O485" s="169"/>
      <c r="P485" s="144">
        <v>18</v>
      </c>
      <c r="Q485" s="144">
        <f t="shared" si="79"/>
        <v>18</v>
      </c>
      <c r="R485" s="65"/>
      <c r="S485" s="89" t="s">
        <v>1624</v>
      </c>
    </row>
    <row r="486" spans="1:22" ht="60" hidden="1" outlineLevel="2" x14ac:dyDescent="0.25">
      <c r="A486" s="205"/>
      <c r="B486" s="214"/>
      <c r="C486" s="205"/>
      <c r="D486" s="7" t="s">
        <v>521</v>
      </c>
      <c r="E486" s="7">
        <v>2024</v>
      </c>
      <c r="F486" s="205"/>
      <c r="G486" s="243"/>
      <c r="H486" s="8" t="s">
        <v>1169</v>
      </c>
      <c r="I486" s="9"/>
      <c r="J486" s="9">
        <v>140</v>
      </c>
      <c r="K486" s="9">
        <f t="shared" si="80"/>
        <v>140</v>
      </c>
      <c r="L486" s="10" t="s">
        <v>1170</v>
      </c>
      <c r="M486" s="142" t="s">
        <v>981</v>
      </c>
      <c r="N486" s="142" t="s">
        <v>982</v>
      </c>
      <c r="O486" s="169"/>
      <c r="P486" s="144">
        <v>40</v>
      </c>
      <c r="Q486" s="144">
        <f t="shared" si="79"/>
        <v>40</v>
      </c>
      <c r="R486" s="65"/>
      <c r="S486" s="89" t="s">
        <v>1625</v>
      </c>
    </row>
    <row r="487" spans="1:22" ht="150" hidden="1" outlineLevel="2" x14ac:dyDescent="0.25">
      <c r="A487" s="205"/>
      <c r="B487" s="214" t="s">
        <v>1175</v>
      </c>
      <c r="C487" s="205"/>
      <c r="D487" s="7" t="s">
        <v>1123</v>
      </c>
      <c r="E487" s="7" t="s">
        <v>724</v>
      </c>
      <c r="F487" s="205"/>
      <c r="G487" s="243"/>
      <c r="H487" s="8" t="s">
        <v>1171</v>
      </c>
      <c r="I487" s="9"/>
      <c r="J487" s="9">
        <v>600</v>
      </c>
      <c r="K487" s="9">
        <f t="shared" si="80"/>
        <v>600</v>
      </c>
      <c r="L487" s="10" t="s">
        <v>1172</v>
      </c>
      <c r="M487" s="142" t="s">
        <v>983</v>
      </c>
      <c r="N487" s="142" t="s">
        <v>984</v>
      </c>
      <c r="O487" s="169"/>
      <c r="P487" s="144">
        <v>220</v>
      </c>
      <c r="Q487" s="144">
        <f t="shared" si="79"/>
        <v>220</v>
      </c>
      <c r="R487" s="65"/>
      <c r="S487" s="59"/>
    </row>
    <row r="488" spans="1:22" ht="195" hidden="1" outlineLevel="2" x14ac:dyDescent="0.25">
      <c r="A488" s="205"/>
      <c r="B488" s="214"/>
      <c r="C488" s="205"/>
      <c r="D488" s="7" t="s">
        <v>1124</v>
      </c>
      <c r="E488" s="7" t="s">
        <v>1120</v>
      </c>
      <c r="F488" s="205"/>
      <c r="G488" s="209"/>
      <c r="H488" s="8" t="s">
        <v>957</v>
      </c>
      <c r="I488" s="9"/>
      <c r="J488" s="9">
        <v>59</v>
      </c>
      <c r="K488" s="9">
        <f t="shared" si="80"/>
        <v>59</v>
      </c>
      <c r="L488" s="10" t="s">
        <v>1173</v>
      </c>
      <c r="M488" s="142" t="s">
        <v>985</v>
      </c>
      <c r="N488" s="142" t="s">
        <v>60</v>
      </c>
      <c r="O488" s="169"/>
      <c r="P488" s="144">
        <v>60</v>
      </c>
      <c r="Q488" s="144">
        <f t="shared" si="79"/>
        <v>60</v>
      </c>
      <c r="R488" s="65"/>
      <c r="S488" s="59"/>
    </row>
    <row r="489" spans="1:22" ht="30" hidden="1" outlineLevel="2" x14ac:dyDescent="0.25">
      <c r="A489" s="205"/>
      <c r="B489" s="50"/>
      <c r="C489" s="205"/>
      <c r="D489" s="7"/>
      <c r="E489" s="7"/>
      <c r="F489" s="205"/>
      <c r="G489" s="7"/>
      <c r="H489" s="8"/>
      <c r="I489" s="9"/>
      <c r="J489" s="9"/>
      <c r="K489" s="9"/>
      <c r="L489" s="10"/>
      <c r="M489" s="142" t="s">
        <v>986</v>
      </c>
      <c r="N489" s="142" t="s">
        <v>987</v>
      </c>
      <c r="O489" s="169"/>
      <c r="P489" s="144">
        <v>40</v>
      </c>
      <c r="Q489" s="144">
        <f t="shared" si="79"/>
        <v>40</v>
      </c>
      <c r="R489" s="65"/>
      <c r="S489" s="59"/>
    </row>
    <row r="490" spans="1:22" ht="30" hidden="1" outlineLevel="2" x14ac:dyDescent="0.25">
      <c r="A490" s="205"/>
      <c r="B490" s="50"/>
      <c r="C490" s="205"/>
      <c r="D490" s="7"/>
      <c r="E490" s="7"/>
      <c r="F490" s="205"/>
      <c r="G490" s="7"/>
      <c r="H490" s="8"/>
      <c r="I490" s="9"/>
      <c r="J490" s="9"/>
      <c r="K490" s="9"/>
      <c r="L490" s="10"/>
      <c r="M490" s="142" t="s">
        <v>988</v>
      </c>
      <c r="N490" s="142" t="s">
        <v>989</v>
      </c>
      <c r="O490" s="169"/>
      <c r="P490" s="144">
        <v>200</v>
      </c>
      <c r="Q490" s="144">
        <f t="shared" si="79"/>
        <v>200</v>
      </c>
      <c r="R490" s="65"/>
      <c r="S490" s="59"/>
    </row>
    <row r="491" spans="1:22" ht="30" hidden="1" outlineLevel="2" x14ac:dyDescent="0.25">
      <c r="A491" s="205"/>
      <c r="B491" s="50"/>
      <c r="C491" s="205"/>
      <c r="D491" s="7"/>
      <c r="E491" s="7"/>
      <c r="F491" s="205"/>
      <c r="G491" s="7"/>
      <c r="H491" s="8"/>
      <c r="I491" s="9"/>
      <c r="J491" s="9"/>
      <c r="K491" s="9"/>
      <c r="L491" s="10"/>
      <c r="M491" s="142" t="s">
        <v>990</v>
      </c>
      <c r="N491" s="142" t="s">
        <v>991</v>
      </c>
      <c r="O491" s="169"/>
      <c r="P491" s="144">
        <v>600</v>
      </c>
      <c r="Q491" s="144">
        <f t="shared" si="79"/>
        <v>600</v>
      </c>
      <c r="R491" s="65"/>
      <c r="S491" s="59"/>
    </row>
    <row r="492" spans="1:22" ht="30" hidden="1" outlineLevel="2" x14ac:dyDescent="0.25">
      <c r="A492" s="205"/>
      <c r="B492" s="50"/>
      <c r="C492" s="205"/>
      <c r="D492" s="7"/>
      <c r="E492" s="7"/>
      <c r="F492" s="205"/>
      <c r="G492" s="7"/>
      <c r="H492" s="8"/>
      <c r="I492" s="9"/>
      <c r="J492" s="9"/>
      <c r="K492" s="9"/>
      <c r="L492" s="10"/>
      <c r="M492" s="142" t="s">
        <v>992</v>
      </c>
      <c r="N492" s="142" t="s">
        <v>993</v>
      </c>
      <c r="O492" s="169"/>
      <c r="P492" s="144">
        <v>500</v>
      </c>
      <c r="Q492" s="144">
        <f t="shared" si="79"/>
        <v>500</v>
      </c>
      <c r="R492" s="65"/>
      <c r="S492" s="59"/>
    </row>
    <row r="493" spans="1:22" ht="30" hidden="1" outlineLevel="2" x14ac:dyDescent="0.25">
      <c r="A493" s="205"/>
      <c r="B493" s="50"/>
      <c r="C493" s="206"/>
      <c r="D493" s="7"/>
      <c r="E493" s="7"/>
      <c r="F493" s="205"/>
      <c r="G493" s="7"/>
      <c r="H493" s="8"/>
      <c r="I493" s="9"/>
      <c r="J493" s="9"/>
      <c r="K493" s="9"/>
      <c r="L493" s="10"/>
      <c r="M493" s="142" t="s">
        <v>994</v>
      </c>
      <c r="N493" s="142" t="s">
        <v>995</v>
      </c>
      <c r="O493" s="169"/>
      <c r="P493" s="144">
        <v>100</v>
      </c>
      <c r="Q493" s="144">
        <f t="shared" si="79"/>
        <v>100</v>
      </c>
      <c r="R493" s="65"/>
      <c r="S493" s="59"/>
    </row>
    <row r="494" spans="1:22" ht="30" outlineLevel="1" collapsed="1" x14ac:dyDescent="0.25">
      <c r="A494" s="97">
        <v>841</v>
      </c>
      <c r="B494" s="11" t="s">
        <v>996</v>
      </c>
      <c r="C494" s="12" t="s">
        <v>445</v>
      </c>
      <c r="D494" s="12"/>
      <c r="E494" s="12"/>
      <c r="F494" s="12"/>
      <c r="G494" s="12"/>
      <c r="H494" s="12" t="s">
        <v>418</v>
      </c>
      <c r="I494" s="13">
        <f>SUM(I478:I488)</f>
        <v>0</v>
      </c>
      <c r="J494" s="13">
        <f>SUM(J464:J488)</f>
        <v>6668</v>
      </c>
      <c r="K494" s="13">
        <f>SUM(K464:K488)</f>
        <v>6668</v>
      </c>
      <c r="L494" s="13"/>
      <c r="M494" s="149"/>
      <c r="N494" s="149" t="s">
        <v>418</v>
      </c>
      <c r="O494" s="150">
        <f>SUM(O482:O493)</f>
        <v>0</v>
      </c>
      <c r="P494" s="150">
        <f>SUM(P464:P493)</f>
        <v>7335</v>
      </c>
      <c r="Q494" s="150">
        <f>SUM(Q464:Q493)</f>
        <v>7335</v>
      </c>
      <c r="R494" s="60">
        <f>K494-Q494</f>
        <v>-667</v>
      </c>
      <c r="S494" s="76" t="s">
        <v>1174</v>
      </c>
      <c r="T494" s="61">
        <f>Q494/1.1</f>
        <v>6668.181818181818</v>
      </c>
      <c r="U494" s="62">
        <f>T494-K494</f>
        <v>0.18181818181801646</v>
      </c>
      <c r="V494" s="63" t="s">
        <v>565</v>
      </c>
    </row>
    <row r="495" spans="1:22" ht="60" hidden="1" outlineLevel="2" x14ac:dyDescent="0.25">
      <c r="A495" s="213">
        <v>843</v>
      </c>
      <c r="B495" s="210" t="s">
        <v>1005</v>
      </c>
      <c r="C495" s="204" t="s">
        <v>1415</v>
      </c>
      <c r="D495" s="7" t="s">
        <v>426</v>
      </c>
      <c r="E495" s="7" t="s">
        <v>1180</v>
      </c>
      <c r="F495" s="211" t="s">
        <v>52</v>
      </c>
      <c r="G495" s="204">
        <v>420</v>
      </c>
      <c r="H495" s="8" t="s">
        <v>1182</v>
      </c>
      <c r="I495" s="9"/>
      <c r="J495" s="9">
        <v>620</v>
      </c>
      <c r="K495" s="9">
        <v>620</v>
      </c>
      <c r="L495" s="10" t="s">
        <v>1183</v>
      </c>
      <c r="M495" s="142" t="s">
        <v>997</v>
      </c>
      <c r="N495" s="142" t="s">
        <v>998</v>
      </c>
      <c r="O495" s="155"/>
      <c r="P495" s="144">
        <v>300</v>
      </c>
      <c r="Q495" s="144">
        <f>P495-O495</f>
        <v>300</v>
      </c>
      <c r="R495" s="65"/>
      <c r="S495" s="59"/>
    </row>
    <row r="496" spans="1:22" ht="90" hidden="1" outlineLevel="2" x14ac:dyDescent="0.25">
      <c r="A496" s="213"/>
      <c r="B496" s="210"/>
      <c r="C496" s="205"/>
      <c r="D496" s="7" t="s">
        <v>427</v>
      </c>
      <c r="E496" s="7" t="s">
        <v>1180</v>
      </c>
      <c r="F496" s="211"/>
      <c r="G496" s="205"/>
      <c r="H496" s="8" t="s">
        <v>1184</v>
      </c>
      <c r="I496" s="9"/>
      <c r="J496" s="9">
        <v>900</v>
      </c>
      <c r="K496" s="9">
        <v>900</v>
      </c>
      <c r="L496" s="10" t="s">
        <v>1185</v>
      </c>
      <c r="M496" s="142" t="s">
        <v>999</v>
      </c>
      <c r="N496" s="142" t="s">
        <v>1000</v>
      </c>
      <c r="O496" s="155"/>
      <c r="P496" s="144">
        <v>400</v>
      </c>
      <c r="Q496" s="144">
        <f t="shared" ref="Q496:Q499" si="81">P496-O496</f>
        <v>400</v>
      </c>
      <c r="R496" s="65"/>
      <c r="S496" s="59"/>
    </row>
    <row r="497" spans="1:22" ht="60" hidden="1" outlineLevel="2" x14ac:dyDescent="0.25">
      <c r="A497" s="213"/>
      <c r="B497" s="210"/>
      <c r="C497" s="205"/>
      <c r="D497" s="7" t="s">
        <v>428</v>
      </c>
      <c r="E497" s="7" t="s">
        <v>1181</v>
      </c>
      <c r="F497" s="211"/>
      <c r="G497" s="205"/>
      <c r="H497" s="8" t="s">
        <v>1186</v>
      </c>
      <c r="I497" s="9"/>
      <c r="J497" s="9">
        <v>400</v>
      </c>
      <c r="K497" s="9">
        <v>400</v>
      </c>
      <c r="L497" s="10" t="s">
        <v>1187</v>
      </c>
      <c r="M497" s="142" t="s">
        <v>994</v>
      </c>
      <c r="N497" s="142" t="s">
        <v>995</v>
      </c>
      <c r="O497" s="155"/>
      <c r="P497" s="144">
        <v>900</v>
      </c>
      <c r="Q497" s="144">
        <f t="shared" si="81"/>
        <v>900</v>
      </c>
      <c r="R497" s="65"/>
      <c r="S497" s="59"/>
    </row>
    <row r="498" spans="1:22" ht="60" hidden="1" outlineLevel="2" x14ac:dyDescent="0.25">
      <c r="A498" s="213"/>
      <c r="B498" s="210"/>
      <c r="C498" s="205"/>
      <c r="D498" s="7" t="s">
        <v>429</v>
      </c>
      <c r="E498" s="7" t="s">
        <v>675</v>
      </c>
      <c r="F498" s="211"/>
      <c r="G498" s="206"/>
      <c r="H498" s="8" t="s">
        <v>1004</v>
      </c>
      <c r="I498" s="9"/>
      <c r="J498" s="9">
        <v>600</v>
      </c>
      <c r="K498" s="9">
        <v>600</v>
      </c>
      <c r="L498" s="10" t="s">
        <v>1188</v>
      </c>
      <c r="M498" s="142" t="s">
        <v>1001</v>
      </c>
      <c r="N498" s="142" t="s">
        <v>1002</v>
      </c>
      <c r="O498" s="155"/>
      <c r="P498" s="144">
        <v>600</v>
      </c>
      <c r="Q498" s="144">
        <f t="shared" si="81"/>
        <v>600</v>
      </c>
      <c r="R498" s="65"/>
      <c r="S498" s="59"/>
    </row>
    <row r="499" spans="1:22" ht="60" hidden="1" outlineLevel="2" x14ac:dyDescent="0.25">
      <c r="A499" s="213"/>
      <c r="B499" s="210"/>
      <c r="C499" s="205"/>
      <c r="D499" s="7" t="s">
        <v>430</v>
      </c>
      <c r="E499" s="7" t="s">
        <v>1180</v>
      </c>
      <c r="F499" s="211"/>
      <c r="G499" s="7"/>
      <c r="H499" s="8" t="s">
        <v>1189</v>
      </c>
      <c r="I499" s="9"/>
      <c r="J499" s="9"/>
      <c r="K499" s="9">
        <v>0</v>
      </c>
      <c r="L499" s="10" t="s">
        <v>1190</v>
      </c>
      <c r="M499" s="142" t="s">
        <v>1003</v>
      </c>
      <c r="N499" s="142" t="s">
        <v>1004</v>
      </c>
      <c r="O499" s="155"/>
      <c r="P499" s="144">
        <v>600</v>
      </c>
      <c r="Q499" s="144">
        <f t="shared" si="81"/>
        <v>600</v>
      </c>
      <c r="R499" s="65"/>
      <c r="S499" s="59"/>
    </row>
    <row r="500" spans="1:22" ht="30" outlineLevel="1" collapsed="1" x14ac:dyDescent="0.25">
      <c r="A500" s="97">
        <v>843</v>
      </c>
      <c r="B500" s="11" t="s">
        <v>1005</v>
      </c>
      <c r="C500" s="12" t="s">
        <v>1415</v>
      </c>
      <c r="D500" s="12"/>
      <c r="E500" s="12"/>
      <c r="F500" s="12"/>
      <c r="G500" s="12"/>
      <c r="H500" s="12" t="s">
        <v>418</v>
      </c>
      <c r="I500" s="13">
        <f>SUM(I495:I499)</f>
        <v>0</v>
      </c>
      <c r="J500" s="13">
        <f>SUM(J495:J499)</f>
        <v>2520</v>
      </c>
      <c r="K500" s="13">
        <f>SUM(K495:K499)</f>
        <v>2520</v>
      </c>
      <c r="L500" s="13"/>
      <c r="M500" s="149"/>
      <c r="N500" s="149" t="s">
        <v>418</v>
      </c>
      <c r="O500" s="150">
        <f>SUM(O495:O499)</f>
        <v>0</v>
      </c>
      <c r="P500" s="150">
        <f>SUM(P495:P499)</f>
        <v>2800</v>
      </c>
      <c r="Q500" s="150">
        <f>SUM(Q495:Q499)</f>
        <v>2800</v>
      </c>
      <c r="R500" s="60">
        <f>K500-Q500</f>
        <v>-280</v>
      </c>
      <c r="S500" s="75"/>
      <c r="T500" s="66">
        <f>Q500/1.1</f>
        <v>2545.454545454545</v>
      </c>
      <c r="U500" s="61"/>
    </row>
    <row r="501" spans="1:22" ht="90" hidden="1" outlineLevel="2" x14ac:dyDescent="0.25">
      <c r="A501" s="97">
        <v>8441</v>
      </c>
      <c r="B501" s="8" t="s">
        <v>1008</v>
      </c>
      <c r="C501" s="14" t="s">
        <v>1053</v>
      </c>
      <c r="D501" s="7" t="s">
        <v>426</v>
      </c>
      <c r="E501" s="7" t="s">
        <v>1054</v>
      </c>
      <c r="F501" s="7" t="s">
        <v>52</v>
      </c>
      <c r="G501" s="7">
        <v>420</v>
      </c>
      <c r="H501" s="8" t="s">
        <v>223</v>
      </c>
      <c r="I501" s="22"/>
      <c r="J501" s="128">
        <v>120</v>
      </c>
      <c r="K501" s="19">
        <f>J501-I501</f>
        <v>120</v>
      </c>
      <c r="L501" s="10" t="s">
        <v>1055</v>
      </c>
      <c r="M501" s="142" t="s">
        <v>1006</v>
      </c>
      <c r="N501" s="142" t="s">
        <v>1007</v>
      </c>
      <c r="O501" s="155"/>
      <c r="P501" s="156">
        <v>125</v>
      </c>
      <c r="Q501" s="144">
        <f>P501-O501</f>
        <v>125</v>
      </c>
      <c r="R501" s="65"/>
      <c r="S501" s="89" t="s">
        <v>1626</v>
      </c>
    </row>
    <row r="502" spans="1:22" ht="30" outlineLevel="1" collapsed="1" x14ac:dyDescent="0.25">
      <c r="A502" s="97">
        <v>8441</v>
      </c>
      <c r="B502" s="11" t="s">
        <v>1008</v>
      </c>
      <c r="C502" s="12" t="s">
        <v>1053</v>
      </c>
      <c r="D502" s="12"/>
      <c r="E502" s="12"/>
      <c r="F502" s="12"/>
      <c r="G502" s="12"/>
      <c r="H502" s="12" t="s">
        <v>418</v>
      </c>
      <c r="I502" s="13">
        <f>SUM(I501:I501)</f>
        <v>0</v>
      </c>
      <c r="J502" s="13">
        <f>SUM(J501:J501)</f>
        <v>120</v>
      </c>
      <c r="K502" s="13">
        <f>SUM(K501:K501)</f>
        <v>120</v>
      </c>
      <c r="L502" s="13"/>
      <c r="M502" s="149"/>
      <c r="N502" s="149" t="s">
        <v>418</v>
      </c>
      <c r="O502" s="150">
        <f>SUM(O501:O501)</f>
        <v>0</v>
      </c>
      <c r="P502" s="150">
        <f>SUM(P501:P501)</f>
        <v>125</v>
      </c>
      <c r="Q502" s="150">
        <f>SUM(Q501:Q501)</f>
        <v>125</v>
      </c>
      <c r="R502" s="60">
        <f>K502-Q502</f>
        <v>-5</v>
      </c>
      <c r="S502" s="76" t="s">
        <v>1056</v>
      </c>
      <c r="T502" s="61">
        <f>Q502/1.1</f>
        <v>113.63636363636363</v>
      </c>
      <c r="U502" s="62">
        <f>T502-K502</f>
        <v>-6.363636363636374</v>
      </c>
      <c r="V502" s="63" t="s">
        <v>565</v>
      </c>
    </row>
    <row r="503" spans="1:22" ht="75" hidden="1" outlineLevel="2" x14ac:dyDescent="0.25">
      <c r="A503" s="244">
        <v>8442</v>
      </c>
      <c r="B503" s="204" t="s">
        <v>1011</v>
      </c>
      <c r="C503" s="204" t="s">
        <v>1069</v>
      </c>
      <c r="D503" s="7" t="s">
        <v>426</v>
      </c>
      <c r="E503" s="7" t="s">
        <v>1061</v>
      </c>
      <c r="F503" s="204" t="s">
        <v>52</v>
      </c>
      <c r="G503" s="204">
        <v>420</v>
      </c>
      <c r="H503" s="8" t="s">
        <v>1065</v>
      </c>
      <c r="I503" s="22"/>
      <c r="J503" s="128">
        <f>1500-1000</f>
        <v>500</v>
      </c>
      <c r="K503" s="128">
        <f>J503-I503</f>
        <v>500</v>
      </c>
      <c r="L503" s="10" t="s">
        <v>1070</v>
      </c>
      <c r="M503" s="142" t="s">
        <v>999</v>
      </c>
      <c r="N503" s="142" t="s">
        <v>1000</v>
      </c>
      <c r="O503" s="155"/>
      <c r="P503" s="144">
        <v>130</v>
      </c>
      <c r="Q503" s="144">
        <f>P503-O503</f>
        <v>130</v>
      </c>
      <c r="R503" s="65"/>
      <c r="S503" s="94" t="s">
        <v>1580</v>
      </c>
    </row>
    <row r="504" spans="1:22" ht="45" hidden="1" outlineLevel="2" x14ac:dyDescent="0.25">
      <c r="A504" s="245"/>
      <c r="B504" s="205"/>
      <c r="C504" s="205"/>
      <c r="D504" s="7" t="s">
        <v>427</v>
      </c>
      <c r="E504" s="7" t="s">
        <v>1062</v>
      </c>
      <c r="F504" s="205"/>
      <c r="G504" s="205"/>
      <c r="H504" s="8" t="s">
        <v>1066</v>
      </c>
      <c r="I504" s="22"/>
      <c r="J504" s="9">
        <v>100</v>
      </c>
      <c r="K504" s="9">
        <f t="shared" ref="K504:K506" si="82">J504-I504</f>
        <v>100</v>
      </c>
      <c r="L504" s="10" t="s">
        <v>1071</v>
      </c>
      <c r="M504" s="142" t="s">
        <v>1009</v>
      </c>
      <c r="N504" s="142" t="s">
        <v>1010</v>
      </c>
      <c r="O504" s="155"/>
      <c r="P504" s="144">
        <v>400</v>
      </c>
      <c r="Q504" s="144">
        <f>P504-O504</f>
        <v>400</v>
      </c>
      <c r="R504" s="65"/>
      <c r="S504" s="59"/>
    </row>
    <row r="505" spans="1:22" ht="45" hidden="1" outlineLevel="2" x14ac:dyDescent="0.25">
      <c r="A505" s="245"/>
      <c r="B505" s="205"/>
      <c r="C505" s="205"/>
      <c r="D505" s="7" t="s">
        <v>428</v>
      </c>
      <c r="E505" s="7" t="s">
        <v>1063</v>
      </c>
      <c r="F505" s="205"/>
      <c r="G505" s="205"/>
      <c r="H505" s="8" t="s">
        <v>1067</v>
      </c>
      <c r="I505" s="22"/>
      <c r="J505" s="9">
        <v>50</v>
      </c>
      <c r="K505" s="9">
        <f t="shared" si="82"/>
        <v>50</v>
      </c>
      <c r="L505" s="10" t="s">
        <v>1072</v>
      </c>
      <c r="M505" s="142"/>
      <c r="N505" s="142"/>
      <c r="O505" s="155"/>
      <c r="P505" s="169"/>
      <c r="Q505" s="144"/>
      <c r="R505" s="65"/>
      <c r="S505" s="75"/>
    </row>
    <row r="506" spans="1:22" ht="45" hidden="1" outlineLevel="2" x14ac:dyDescent="0.25">
      <c r="A506" s="246"/>
      <c r="B506" s="206"/>
      <c r="C506" s="206"/>
      <c r="D506" s="7" t="s">
        <v>429</v>
      </c>
      <c r="E506" s="7" t="s">
        <v>1064</v>
      </c>
      <c r="F506" s="206"/>
      <c r="G506" s="206"/>
      <c r="H506" s="8" t="s">
        <v>1068</v>
      </c>
      <c r="I506" s="22"/>
      <c r="J506" s="9">
        <v>450</v>
      </c>
      <c r="K506" s="9">
        <f t="shared" si="82"/>
        <v>450</v>
      </c>
      <c r="L506" s="10" t="s">
        <v>1073</v>
      </c>
      <c r="M506" s="142"/>
      <c r="N506" s="142"/>
      <c r="O506" s="155"/>
      <c r="P506" s="169"/>
      <c r="Q506" s="144"/>
      <c r="R506" s="65"/>
      <c r="S506" s="90" t="s">
        <v>1627</v>
      </c>
    </row>
    <row r="507" spans="1:22" ht="30" outlineLevel="1" collapsed="1" x14ac:dyDescent="0.25">
      <c r="A507" s="97">
        <v>8442</v>
      </c>
      <c r="B507" s="11" t="s">
        <v>1011</v>
      </c>
      <c r="C507" s="12" t="s">
        <v>1069</v>
      </c>
      <c r="D507" s="12"/>
      <c r="E507" s="12"/>
      <c r="F507" s="12"/>
      <c r="G507" s="12"/>
      <c r="H507" s="12" t="s">
        <v>418</v>
      </c>
      <c r="I507" s="13">
        <f>SUM(I503:I506)</f>
        <v>0</v>
      </c>
      <c r="J507" s="13">
        <f t="shared" ref="J507:K507" si="83">SUM(J503:J506)</f>
        <v>1100</v>
      </c>
      <c r="K507" s="13">
        <f t="shared" si="83"/>
        <v>1100</v>
      </c>
      <c r="L507" s="13"/>
      <c r="M507" s="149"/>
      <c r="N507" s="149" t="s">
        <v>418</v>
      </c>
      <c r="O507" s="150">
        <f>SUM(O503:O504)</f>
        <v>0</v>
      </c>
      <c r="P507" s="150">
        <f>SUM(P503:P504)</f>
        <v>530</v>
      </c>
      <c r="Q507" s="150">
        <f>SUM(Q503:Q504)</f>
        <v>530</v>
      </c>
      <c r="R507" s="60">
        <f>K507-Q507</f>
        <v>570</v>
      </c>
      <c r="S507" s="76" t="s">
        <v>1074</v>
      </c>
      <c r="T507" s="61">
        <f>Q507/1.1</f>
        <v>481.81818181818176</v>
      </c>
      <c r="U507" s="62">
        <f>T507-K507</f>
        <v>-618.18181818181824</v>
      </c>
      <c r="V507" s="63" t="s">
        <v>565</v>
      </c>
    </row>
    <row r="508" spans="1:22" ht="45" hidden="1" outlineLevel="2" x14ac:dyDescent="0.25">
      <c r="A508" s="213">
        <v>8443</v>
      </c>
      <c r="B508" s="210" t="s">
        <v>1016</v>
      </c>
      <c r="C508" s="204" t="s">
        <v>1559</v>
      </c>
      <c r="D508" s="7" t="s">
        <v>426</v>
      </c>
      <c r="E508" s="7" t="s">
        <v>1121</v>
      </c>
      <c r="F508" s="211" t="s">
        <v>52</v>
      </c>
      <c r="G508" s="204">
        <v>420</v>
      </c>
      <c r="H508" s="8" t="s">
        <v>1560</v>
      </c>
      <c r="I508" s="9"/>
      <c r="J508" s="9">
        <v>200</v>
      </c>
      <c r="K508" s="9">
        <f>J508-I508</f>
        <v>200</v>
      </c>
      <c r="L508" s="10" t="s">
        <v>1561</v>
      </c>
      <c r="M508" s="142" t="s">
        <v>999</v>
      </c>
      <c r="N508" s="142" t="s">
        <v>1000</v>
      </c>
      <c r="O508" s="155"/>
      <c r="P508" s="144">
        <v>30</v>
      </c>
      <c r="Q508" s="144">
        <f>P508-O508</f>
        <v>30</v>
      </c>
      <c r="R508" s="65"/>
      <c r="S508" s="59"/>
    </row>
    <row r="509" spans="1:22" ht="45" hidden="1" outlineLevel="2" x14ac:dyDescent="0.25">
      <c r="A509" s="213"/>
      <c r="B509" s="210"/>
      <c r="C509" s="205"/>
      <c r="D509" s="7" t="s">
        <v>427</v>
      </c>
      <c r="E509" s="7" t="s">
        <v>1221</v>
      </c>
      <c r="F509" s="211"/>
      <c r="G509" s="205"/>
      <c r="H509" s="8" t="s">
        <v>1562</v>
      </c>
      <c r="I509" s="9"/>
      <c r="J509" s="9">
        <v>200</v>
      </c>
      <c r="K509" s="9">
        <f t="shared" ref="K509:K513" si="84">J509-I509</f>
        <v>200</v>
      </c>
      <c r="L509" s="10" t="s">
        <v>1563</v>
      </c>
      <c r="M509" s="142" t="s">
        <v>968</v>
      </c>
      <c r="N509" s="142" t="s">
        <v>223</v>
      </c>
      <c r="O509" s="155"/>
      <c r="P509" s="144">
        <v>200</v>
      </c>
      <c r="Q509" s="144">
        <f t="shared" ref="Q509:Q513" si="85">P509-O509</f>
        <v>200</v>
      </c>
      <c r="R509" s="65"/>
      <c r="S509" s="59"/>
    </row>
    <row r="510" spans="1:22" ht="60" hidden="1" outlineLevel="2" x14ac:dyDescent="0.25">
      <c r="A510" s="213"/>
      <c r="B510" s="210"/>
      <c r="C510" s="205"/>
      <c r="D510" s="7" t="s">
        <v>428</v>
      </c>
      <c r="E510" s="7" t="s">
        <v>726</v>
      </c>
      <c r="F510" s="211"/>
      <c r="G510" s="205"/>
      <c r="H510" s="8" t="s">
        <v>1564</v>
      </c>
      <c r="I510" s="9"/>
      <c r="J510" s="9">
        <v>115</v>
      </c>
      <c r="K510" s="9">
        <f t="shared" si="84"/>
        <v>115</v>
      </c>
      <c r="L510" s="10" t="s">
        <v>1565</v>
      </c>
      <c r="M510" s="142" t="s">
        <v>1006</v>
      </c>
      <c r="N510" s="142" t="s">
        <v>1007</v>
      </c>
      <c r="O510" s="155"/>
      <c r="P510" s="144">
        <v>115</v>
      </c>
      <c r="Q510" s="144">
        <f t="shared" si="85"/>
        <v>115</v>
      </c>
      <c r="R510" s="65"/>
      <c r="S510" s="59"/>
    </row>
    <row r="511" spans="1:22" ht="30" hidden="1" outlineLevel="2" x14ac:dyDescent="0.25">
      <c r="A511" s="213"/>
      <c r="B511" s="210"/>
      <c r="C511" s="205"/>
      <c r="D511" s="7" t="s">
        <v>429</v>
      </c>
      <c r="E511" s="7" t="s">
        <v>1557</v>
      </c>
      <c r="F511" s="211"/>
      <c r="G511" s="205"/>
      <c r="H511" s="8" t="s">
        <v>1566</v>
      </c>
      <c r="I511" s="9"/>
      <c r="J511" s="9">
        <v>10</v>
      </c>
      <c r="K511" s="9">
        <f t="shared" si="84"/>
        <v>10</v>
      </c>
      <c r="L511" s="10" t="s">
        <v>1567</v>
      </c>
      <c r="M511" s="142" t="s">
        <v>1012</v>
      </c>
      <c r="N511" s="142" t="s">
        <v>1013</v>
      </c>
      <c r="O511" s="155"/>
      <c r="P511" s="144">
        <v>40</v>
      </c>
      <c r="Q511" s="144">
        <f t="shared" si="85"/>
        <v>40</v>
      </c>
      <c r="R511" s="65"/>
      <c r="S511" s="59"/>
    </row>
    <row r="512" spans="1:22" ht="45" hidden="1" outlineLevel="2" x14ac:dyDescent="0.25">
      <c r="A512" s="213"/>
      <c r="B512" s="210"/>
      <c r="C512" s="205"/>
      <c r="D512" s="7" t="s">
        <v>430</v>
      </c>
      <c r="E512" s="7" t="s">
        <v>912</v>
      </c>
      <c r="F512" s="211"/>
      <c r="G512" s="205"/>
      <c r="H512" s="8" t="s">
        <v>1568</v>
      </c>
      <c r="I512" s="9"/>
      <c r="J512" s="9">
        <v>10</v>
      </c>
      <c r="K512" s="9">
        <f t="shared" si="84"/>
        <v>10</v>
      </c>
      <c r="L512" s="10" t="s">
        <v>1569</v>
      </c>
      <c r="M512" s="142" t="s">
        <v>1014</v>
      </c>
      <c r="N512" s="142" t="s">
        <v>1015</v>
      </c>
      <c r="O512" s="155"/>
      <c r="P512" s="144">
        <v>30</v>
      </c>
      <c r="Q512" s="144">
        <f t="shared" si="85"/>
        <v>30</v>
      </c>
      <c r="R512" s="65"/>
      <c r="S512" s="59"/>
    </row>
    <row r="513" spans="1:22" ht="30" hidden="1" outlineLevel="2" x14ac:dyDescent="0.25">
      <c r="A513" s="213"/>
      <c r="B513" s="210"/>
      <c r="C513" s="205"/>
      <c r="D513" s="7" t="s">
        <v>431</v>
      </c>
      <c r="E513" s="7" t="s">
        <v>1558</v>
      </c>
      <c r="F513" s="211"/>
      <c r="G513" s="206"/>
      <c r="H513" s="8" t="s">
        <v>1570</v>
      </c>
      <c r="I513" s="9"/>
      <c r="J513" s="9">
        <v>18</v>
      </c>
      <c r="K513" s="9">
        <f t="shared" si="84"/>
        <v>18</v>
      </c>
      <c r="L513" s="10" t="s">
        <v>1571</v>
      </c>
      <c r="M513" s="142" t="s">
        <v>384</v>
      </c>
      <c r="N513" s="142" t="s">
        <v>385</v>
      </c>
      <c r="O513" s="155"/>
      <c r="P513" s="144">
        <v>200</v>
      </c>
      <c r="Q513" s="144">
        <f t="shared" si="85"/>
        <v>200</v>
      </c>
      <c r="R513" s="65"/>
      <c r="S513" s="59"/>
    </row>
    <row r="514" spans="1:22" ht="45" outlineLevel="1" collapsed="1" x14ac:dyDescent="0.25">
      <c r="A514" s="97">
        <v>8443</v>
      </c>
      <c r="B514" s="11" t="s">
        <v>1016</v>
      </c>
      <c r="C514" s="12" t="s">
        <v>1559</v>
      </c>
      <c r="D514" s="12"/>
      <c r="E514" s="12"/>
      <c r="F514" s="12"/>
      <c r="G514" s="12"/>
      <c r="H514" s="12" t="s">
        <v>418</v>
      </c>
      <c r="I514" s="13">
        <f>SUM(I508:I513)</f>
        <v>0</v>
      </c>
      <c r="J514" s="13">
        <f t="shared" ref="J514:K514" si="86">SUM(J508:J513)</f>
        <v>553</v>
      </c>
      <c r="K514" s="13">
        <f t="shared" si="86"/>
        <v>553</v>
      </c>
      <c r="L514" s="13"/>
      <c r="M514" s="149"/>
      <c r="N514" s="149" t="s">
        <v>418</v>
      </c>
      <c r="O514" s="150">
        <f>SUM(O508:O513)</f>
        <v>0</v>
      </c>
      <c r="P514" s="150">
        <f>SUM(P508:P513)</f>
        <v>615</v>
      </c>
      <c r="Q514" s="150">
        <f>SUM(Q508:Q513)</f>
        <v>615</v>
      </c>
      <c r="R514" s="60">
        <f>K514-Q514</f>
        <v>-62</v>
      </c>
      <c r="S514" s="75"/>
      <c r="T514" s="61">
        <f>Q514/1.1</f>
        <v>559.09090909090901</v>
      </c>
    </row>
    <row r="515" spans="1:22" ht="90" hidden="1" outlineLevel="2" x14ac:dyDescent="0.25">
      <c r="A515" s="210">
        <v>8445</v>
      </c>
      <c r="B515" s="210" t="s">
        <v>1017</v>
      </c>
      <c r="C515" s="204" t="s">
        <v>1097</v>
      </c>
      <c r="D515" s="7" t="s">
        <v>426</v>
      </c>
      <c r="E515" s="7" t="s">
        <v>1098</v>
      </c>
      <c r="F515" s="211" t="s">
        <v>52</v>
      </c>
      <c r="G515" s="204">
        <v>420</v>
      </c>
      <c r="H515" s="8" t="s">
        <v>1100</v>
      </c>
      <c r="I515" s="22"/>
      <c r="J515" s="9">
        <v>225</v>
      </c>
      <c r="K515" s="9">
        <f>J515-I515</f>
        <v>225</v>
      </c>
      <c r="L515" s="10" t="s">
        <v>1101</v>
      </c>
      <c r="M515" s="142" t="s">
        <v>968</v>
      </c>
      <c r="N515" s="142" t="s">
        <v>223</v>
      </c>
      <c r="O515" s="155"/>
      <c r="P515" s="144">
        <v>600</v>
      </c>
      <c r="Q515" s="144">
        <f>P515-O515</f>
        <v>600</v>
      </c>
      <c r="R515" s="65"/>
      <c r="S515" s="59"/>
    </row>
    <row r="516" spans="1:22" ht="30" hidden="1" outlineLevel="2" x14ac:dyDescent="0.25">
      <c r="A516" s="210"/>
      <c r="B516" s="210"/>
      <c r="C516" s="205"/>
      <c r="D516" s="7" t="s">
        <v>427</v>
      </c>
      <c r="E516" s="7" t="s">
        <v>1099</v>
      </c>
      <c r="F516" s="211"/>
      <c r="G516" s="206"/>
      <c r="H516" s="8" t="s">
        <v>223</v>
      </c>
      <c r="I516" s="22"/>
      <c r="J516" s="9">
        <v>525</v>
      </c>
      <c r="K516" s="9">
        <f>J516-I516</f>
        <v>525</v>
      </c>
      <c r="L516" s="10" t="s">
        <v>1102</v>
      </c>
      <c r="M516" s="142" t="s">
        <v>1006</v>
      </c>
      <c r="N516" s="142" t="s">
        <v>1007</v>
      </c>
      <c r="O516" s="155"/>
      <c r="P516" s="144">
        <v>225</v>
      </c>
      <c r="Q516" s="144">
        <f t="shared" ref="Q516" si="87">P516-O516</f>
        <v>225</v>
      </c>
      <c r="R516" s="65"/>
      <c r="S516" s="59" t="s">
        <v>1628</v>
      </c>
    </row>
    <row r="517" spans="1:22" ht="30" outlineLevel="1" collapsed="1" x14ac:dyDescent="0.25">
      <c r="A517" s="11">
        <v>8445</v>
      </c>
      <c r="B517" s="11" t="s">
        <v>1017</v>
      </c>
      <c r="C517" s="12" t="s">
        <v>1097</v>
      </c>
      <c r="D517" s="12"/>
      <c r="E517" s="12"/>
      <c r="F517" s="12"/>
      <c r="G517" s="12"/>
      <c r="H517" s="12" t="s">
        <v>418</v>
      </c>
      <c r="I517" s="13">
        <f>SUM(I515:I516)</f>
        <v>0</v>
      </c>
      <c r="J517" s="13">
        <f>SUM(J515:J516)</f>
        <v>750</v>
      </c>
      <c r="K517" s="13">
        <f>SUM(K515:K516)</f>
        <v>750</v>
      </c>
      <c r="L517" s="13"/>
      <c r="M517" s="149"/>
      <c r="N517" s="149" t="s">
        <v>418</v>
      </c>
      <c r="O517" s="150">
        <f>SUM(O515:O516)</f>
        <v>0</v>
      </c>
      <c r="P517" s="150">
        <f>SUM(P515:P516)</f>
        <v>825</v>
      </c>
      <c r="Q517" s="150">
        <f>SUM(Q515:Q516)</f>
        <v>825</v>
      </c>
      <c r="R517" s="60">
        <f>K517-Q517</f>
        <v>-75</v>
      </c>
      <c r="S517" s="75"/>
      <c r="T517" s="61">
        <f>Q517/1.1</f>
        <v>749.99999999999989</v>
      </c>
      <c r="U517" s="62">
        <f>T517-K517</f>
        <v>0</v>
      </c>
      <c r="V517" s="63" t="s">
        <v>565</v>
      </c>
    </row>
    <row r="518" spans="1:22" ht="25.5" customHeight="1" x14ac:dyDescent="0.25">
      <c r="A518" s="212" t="s">
        <v>939</v>
      </c>
      <c r="B518" s="212"/>
      <c r="C518" s="44"/>
      <c r="D518" s="45"/>
      <c r="E518" s="45"/>
      <c r="F518" s="45"/>
      <c r="G518" s="46"/>
      <c r="H518" s="46" t="s">
        <v>418</v>
      </c>
      <c r="I518" s="47">
        <f>I494+I500+I514+I517+I502+I507</f>
        <v>0</v>
      </c>
      <c r="J518" s="47">
        <f>J494+J500+J514+J517+J502+J507</f>
        <v>11711</v>
      </c>
      <c r="K518" s="47">
        <f>K494+K500+K514+K517+K502+K507</f>
        <v>11711</v>
      </c>
      <c r="L518" s="47"/>
      <c r="M518" s="168"/>
      <c r="N518" s="168" t="s">
        <v>418</v>
      </c>
      <c r="O518" s="55">
        <f>O494+O500+O514+O517+O502+O507</f>
        <v>0</v>
      </c>
      <c r="P518" s="55">
        <f>P494+P500+P514+P517+P502+P507</f>
        <v>12230</v>
      </c>
      <c r="Q518" s="55">
        <f>Q494+Q500+Q514+Q517+Q502+Q507</f>
        <v>12230</v>
      </c>
      <c r="R518" s="55">
        <f>R494+R500+R514+R517+R502+R507</f>
        <v>-519</v>
      </c>
      <c r="S518" s="77"/>
    </row>
    <row r="519" spans="1:22" ht="68.099999999999994" hidden="1" customHeight="1" outlineLevel="2" x14ac:dyDescent="0.25">
      <c r="A519" s="202">
        <v>431</v>
      </c>
      <c r="B519" s="202" t="s">
        <v>1033</v>
      </c>
      <c r="C519" s="204" t="s">
        <v>1325</v>
      </c>
      <c r="D519" s="7" t="s">
        <v>426</v>
      </c>
      <c r="E519" s="7" t="s">
        <v>686</v>
      </c>
      <c r="F519" s="204" t="s">
        <v>1034</v>
      </c>
      <c r="G519" s="7">
        <v>4957</v>
      </c>
      <c r="H519" s="8" t="s">
        <v>1028</v>
      </c>
      <c r="I519" s="51" t="s">
        <v>1302</v>
      </c>
      <c r="J519" s="9">
        <v>1800</v>
      </c>
      <c r="K519" s="9">
        <f>J519</f>
        <v>1800</v>
      </c>
      <c r="L519" s="10" t="s">
        <v>1328</v>
      </c>
      <c r="M519" s="142" t="s">
        <v>1019</v>
      </c>
      <c r="N519" s="142" t="s">
        <v>1020</v>
      </c>
      <c r="O519" s="169"/>
      <c r="P519" s="144">
        <v>6550</v>
      </c>
      <c r="Q519" s="144">
        <f t="shared" ref="Q519:Q525" si="88">P519-O519</f>
        <v>6550</v>
      </c>
      <c r="R519" s="65"/>
      <c r="S519" s="59"/>
    </row>
    <row r="520" spans="1:22" ht="60" hidden="1" outlineLevel="2" x14ac:dyDescent="0.25">
      <c r="A520" s="203"/>
      <c r="B520" s="203"/>
      <c r="C520" s="205"/>
      <c r="D520" s="7" t="s">
        <v>427</v>
      </c>
      <c r="E520" s="7" t="s">
        <v>1326</v>
      </c>
      <c r="F520" s="205"/>
      <c r="G520" s="7">
        <v>4956</v>
      </c>
      <c r="H520" s="8" t="s">
        <v>1026</v>
      </c>
      <c r="I520" s="51" t="s">
        <v>1302</v>
      </c>
      <c r="J520" s="9">
        <v>2700</v>
      </c>
      <c r="K520" s="9">
        <f t="shared" ref="K520:K522" si="89">J520</f>
        <v>2700</v>
      </c>
      <c r="L520" s="10" t="s">
        <v>1329</v>
      </c>
      <c r="M520" s="142" t="s">
        <v>1021</v>
      </c>
      <c r="N520" s="142" t="s">
        <v>1022</v>
      </c>
      <c r="O520" s="169"/>
      <c r="P520" s="144">
        <v>200</v>
      </c>
      <c r="Q520" s="144">
        <f t="shared" si="88"/>
        <v>200</v>
      </c>
      <c r="R520" s="65"/>
      <c r="S520" s="59"/>
    </row>
    <row r="521" spans="1:22" ht="285" hidden="1" outlineLevel="2" x14ac:dyDescent="0.25">
      <c r="A521" s="203"/>
      <c r="B521" s="203"/>
      <c r="C521" s="205"/>
      <c r="D521" s="7" t="s">
        <v>428</v>
      </c>
      <c r="E521" s="7" t="s">
        <v>1327</v>
      </c>
      <c r="F521" s="205"/>
      <c r="G521" s="7">
        <v>4955</v>
      </c>
      <c r="H521" s="8" t="s">
        <v>1330</v>
      </c>
      <c r="I521" s="22"/>
      <c r="J521" s="9">
        <v>4500</v>
      </c>
      <c r="K521" s="9">
        <f t="shared" si="89"/>
        <v>4500</v>
      </c>
      <c r="L521" s="10" t="s">
        <v>1331</v>
      </c>
      <c r="M521" s="142" t="s">
        <v>1023</v>
      </c>
      <c r="N521" s="142" t="s">
        <v>1024</v>
      </c>
      <c r="O521" s="169"/>
      <c r="P521" s="144">
        <v>5000</v>
      </c>
      <c r="Q521" s="144">
        <f t="shared" si="88"/>
        <v>5000</v>
      </c>
      <c r="R521" s="65"/>
      <c r="S521" s="59"/>
    </row>
    <row r="522" spans="1:22" ht="345" hidden="1" outlineLevel="2" x14ac:dyDescent="0.25">
      <c r="A522" s="203"/>
      <c r="B522" s="203"/>
      <c r="C522" s="205"/>
      <c r="D522" s="7" t="s">
        <v>429</v>
      </c>
      <c r="E522" s="7"/>
      <c r="F522" s="17"/>
      <c r="G522" s="7">
        <v>420</v>
      </c>
      <c r="H522" s="8" t="s">
        <v>1304</v>
      </c>
      <c r="I522" s="22"/>
      <c r="J522" s="9">
        <v>1650</v>
      </c>
      <c r="K522" s="9">
        <f t="shared" si="89"/>
        <v>1650</v>
      </c>
      <c r="L522" s="10" t="s">
        <v>1332</v>
      </c>
      <c r="M522" s="142" t="s">
        <v>1025</v>
      </c>
      <c r="N522" s="142" t="s">
        <v>1026</v>
      </c>
      <c r="O522" s="169"/>
      <c r="P522" s="144">
        <v>3000</v>
      </c>
      <c r="Q522" s="144">
        <f t="shared" si="88"/>
        <v>3000</v>
      </c>
      <c r="R522" s="65"/>
      <c r="S522" s="59"/>
    </row>
    <row r="523" spans="1:22" ht="29.45" hidden="1" customHeight="1" outlineLevel="2" x14ac:dyDescent="0.25">
      <c r="A523" s="203"/>
      <c r="B523" s="203"/>
      <c r="C523" s="205"/>
      <c r="D523" s="7"/>
      <c r="E523" s="7"/>
      <c r="F523" s="17"/>
      <c r="G523" s="7"/>
      <c r="H523" s="8"/>
      <c r="I523" s="22"/>
      <c r="J523" s="22"/>
      <c r="K523" s="20"/>
      <c r="L523" s="20"/>
      <c r="M523" s="142" t="s">
        <v>1027</v>
      </c>
      <c r="N523" s="142" t="s">
        <v>1028</v>
      </c>
      <c r="O523" s="169"/>
      <c r="P523" s="144">
        <v>2000</v>
      </c>
      <c r="Q523" s="144">
        <f t="shared" si="88"/>
        <v>2000</v>
      </c>
      <c r="R523" s="65"/>
      <c r="S523" s="59"/>
    </row>
    <row r="524" spans="1:22" ht="45" hidden="1" outlineLevel="2" x14ac:dyDescent="0.25">
      <c r="A524" s="203"/>
      <c r="B524" s="203"/>
      <c r="C524" s="205"/>
      <c r="D524" s="7"/>
      <c r="E524" s="7"/>
      <c r="F524" s="17"/>
      <c r="G524" s="7"/>
      <c r="H524" s="8"/>
      <c r="I524" s="22"/>
      <c r="J524" s="22"/>
      <c r="K524" s="20"/>
      <c r="L524" s="20"/>
      <c r="M524" s="142" t="s">
        <v>1029</v>
      </c>
      <c r="N524" s="142" t="s">
        <v>1030</v>
      </c>
      <c r="O524" s="169"/>
      <c r="P524" s="144">
        <v>1000</v>
      </c>
      <c r="Q524" s="144">
        <f t="shared" si="88"/>
        <v>1000</v>
      </c>
      <c r="R524" s="65"/>
      <c r="S524" s="59"/>
    </row>
    <row r="525" spans="1:22" ht="29.45" hidden="1" customHeight="1" outlineLevel="2" x14ac:dyDescent="0.25">
      <c r="A525" s="207"/>
      <c r="B525" s="207"/>
      <c r="C525" s="206"/>
      <c r="D525" s="7"/>
      <c r="E525" s="7"/>
      <c r="F525" s="33"/>
      <c r="G525" s="7"/>
      <c r="H525" s="8"/>
      <c r="I525" s="22"/>
      <c r="J525" s="22"/>
      <c r="K525" s="20"/>
      <c r="L525" s="20"/>
      <c r="M525" s="142" t="s">
        <v>1031</v>
      </c>
      <c r="N525" s="142" t="s">
        <v>1032</v>
      </c>
      <c r="O525" s="169"/>
      <c r="P525" s="144">
        <v>1850</v>
      </c>
      <c r="Q525" s="144">
        <f t="shared" si="88"/>
        <v>1850</v>
      </c>
      <c r="R525" s="65"/>
      <c r="S525" s="59"/>
    </row>
    <row r="526" spans="1:22" ht="42" customHeight="1" outlineLevel="1" collapsed="1" x14ac:dyDescent="0.25">
      <c r="A526" s="11">
        <v>431</v>
      </c>
      <c r="B526" s="11" t="s">
        <v>1370</v>
      </c>
      <c r="C526" s="12" t="s">
        <v>1325</v>
      </c>
      <c r="D526" s="12"/>
      <c r="E526" s="12"/>
      <c r="F526" s="12"/>
      <c r="G526" s="12"/>
      <c r="H526" s="12" t="s">
        <v>418</v>
      </c>
      <c r="I526" s="13">
        <f>SUM(I519:I525)</f>
        <v>0</v>
      </c>
      <c r="J526" s="13">
        <f>SUM(J519:J525)</f>
        <v>10650</v>
      </c>
      <c r="K526" s="13">
        <f>SUM(K519:K525)</f>
        <v>10650</v>
      </c>
      <c r="L526" s="13"/>
      <c r="M526" s="149"/>
      <c r="N526" s="149" t="s">
        <v>418</v>
      </c>
      <c r="O526" s="150">
        <f>SUM(O519:O525)</f>
        <v>0</v>
      </c>
      <c r="P526" s="150">
        <f>SUM(P519:P525)</f>
        <v>19600</v>
      </c>
      <c r="Q526" s="150">
        <f>SUM(Q519:Q525)</f>
        <v>19600</v>
      </c>
      <c r="R526" s="60">
        <f>K526-Q526</f>
        <v>-8950</v>
      </c>
      <c r="S526" s="75"/>
      <c r="T526" s="66">
        <f>Q526/1.1</f>
        <v>17818.181818181816</v>
      </c>
    </row>
    <row r="527" spans="1:22" ht="29.45" hidden="1" customHeight="1" outlineLevel="2" x14ac:dyDescent="0.25">
      <c r="A527" s="208">
        <v>432</v>
      </c>
      <c r="B527" s="208" t="s">
        <v>1308</v>
      </c>
      <c r="C527" s="208" t="s">
        <v>1309</v>
      </c>
      <c r="D527" s="4" t="s">
        <v>426</v>
      </c>
      <c r="E527" s="4" t="s">
        <v>1310</v>
      </c>
      <c r="F527" s="208" t="s">
        <v>1034</v>
      </c>
      <c r="G527" s="7"/>
      <c r="H527" s="8" t="s">
        <v>1311</v>
      </c>
      <c r="I527" s="254" t="s">
        <v>1659</v>
      </c>
      <c r="J527" s="255"/>
      <c r="K527" s="256"/>
      <c r="L527" s="10" t="s">
        <v>1312</v>
      </c>
      <c r="M527" s="142">
        <v>4949</v>
      </c>
      <c r="N527" s="142" t="s">
        <v>1657</v>
      </c>
      <c r="O527" s="169"/>
      <c r="P527" s="144">
        <v>6200</v>
      </c>
      <c r="Q527" s="144">
        <f>P527-O527</f>
        <v>6200</v>
      </c>
      <c r="R527" s="65"/>
      <c r="S527" s="59"/>
    </row>
    <row r="528" spans="1:22" ht="90" hidden="1" outlineLevel="2" x14ac:dyDescent="0.25">
      <c r="A528" s="209"/>
      <c r="B528" s="209"/>
      <c r="C528" s="209"/>
      <c r="D528" s="4" t="s">
        <v>427</v>
      </c>
      <c r="E528" s="4" t="s">
        <v>1296</v>
      </c>
      <c r="F528" s="209"/>
      <c r="G528" s="7"/>
      <c r="H528" s="8" t="s">
        <v>1304</v>
      </c>
      <c r="I528" s="257"/>
      <c r="J528" s="258"/>
      <c r="K528" s="259"/>
      <c r="L528" s="10" t="s">
        <v>1313</v>
      </c>
      <c r="M528" s="142">
        <v>4950</v>
      </c>
      <c r="N528" s="142" t="s">
        <v>1658</v>
      </c>
      <c r="O528" s="169"/>
      <c r="P528" s="144">
        <v>10500</v>
      </c>
      <c r="Q528" s="144">
        <f t="shared" ref="Q528" si="90">P528-O528</f>
        <v>10500</v>
      </c>
      <c r="R528" s="65"/>
      <c r="S528" s="59"/>
    </row>
    <row r="529" spans="1:22" ht="29.45" customHeight="1" outlineLevel="1" collapsed="1" x14ac:dyDescent="0.25">
      <c r="A529" s="135">
        <v>431</v>
      </c>
      <c r="B529" s="135" t="s">
        <v>1655</v>
      </c>
      <c r="C529" s="136" t="s">
        <v>1325</v>
      </c>
      <c r="D529" s="137"/>
      <c r="E529" s="137"/>
      <c r="F529" s="136"/>
      <c r="G529" s="137"/>
      <c r="H529" s="137" t="s">
        <v>418</v>
      </c>
      <c r="I529" s="138">
        <f>SUM(I525:I528)</f>
        <v>0</v>
      </c>
      <c r="J529" s="138">
        <f>SUM(J527:J528)</f>
        <v>0</v>
      </c>
      <c r="K529" s="138">
        <f>SUM(K527:K528)</f>
        <v>0</v>
      </c>
      <c r="L529" s="13"/>
      <c r="M529" s="149"/>
      <c r="N529" s="149" t="s">
        <v>418</v>
      </c>
      <c r="O529" s="150">
        <f>SUM(O525:O528)</f>
        <v>0</v>
      </c>
      <c r="P529" s="150">
        <f>SUM(P525:P528)</f>
        <v>38150</v>
      </c>
      <c r="Q529" s="150">
        <f>SUM(Q525:Q528)</f>
        <v>38150</v>
      </c>
      <c r="R529" s="60">
        <f>K529-Q529</f>
        <v>-38150</v>
      </c>
      <c r="S529" s="75" t="s">
        <v>1656</v>
      </c>
      <c r="T529" s="61"/>
    </row>
    <row r="530" spans="1:22" ht="67.5" customHeight="1" outlineLevel="1" x14ac:dyDescent="0.25">
      <c r="A530" s="48">
        <v>432</v>
      </c>
      <c r="B530" s="48" t="s">
        <v>1308</v>
      </c>
      <c r="C530" s="25" t="s">
        <v>1309</v>
      </c>
      <c r="D530" s="12"/>
      <c r="E530" s="12"/>
      <c r="F530" s="25"/>
      <c r="G530" s="12"/>
      <c r="H530" s="12" t="s">
        <v>418</v>
      </c>
      <c r="I530" s="13">
        <f>SUM(I527:I528)</f>
        <v>0</v>
      </c>
      <c r="J530" s="13">
        <f>SUM(J527:J528)</f>
        <v>0</v>
      </c>
      <c r="K530" s="13">
        <f>SUM(K527:K528)</f>
        <v>0</v>
      </c>
      <c r="L530" s="13"/>
      <c r="M530" s="149"/>
      <c r="N530" s="149" t="s">
        <v>418</v>
      </c>
      <c r="O530" s="150">
        <f>SUM(O527:O528)</f>
        <v>0</v>
      </c>
      <c r="P530" s="150">
        <f>SUM(P527:P528)</f>
        <v>16700</v>
      </c>
      <c r="Q530" s="150">
        <f>SUM(Q527:Q528)</f>
        <v>16700</v>
      </c>
      <c r="R530" s="60">
        <f>K530-Q530</f>
        <v>-16700</v>
      </c>
      <c r="S530" s="75" t="s">
        <v>1314</v>
      </c>
    </row>
    <row r="531" spans="1:22" ht="85.35" hidden="1" customHeight="1" outlineLevel="2" x14ac:dyDescent="0.25">
      <c r="A531" s="204">
        <v>433</v>
      </c>
      <c r="B531" s="204" t="s">
        <v>1039</v>
      </c>
      <c r="C531" s="204" t="s">
        <v>1291</v>
      </c>
      <c r="D531" s="7" t="s">
        <v>426</v>
      </c>
      <c r="E531" s="7" t="s">
        <v>1292</v>
      </c>
      <c r="F531" s="204" t="s">
        <v>1034</v>
      </c>
      <c r="G531" s="7">
        <v>420</v>
      </c>
      <c r="H531" s="8" t="s">
        <v>1036</v>
      </c>
      <c r="I531" s="22"/>
      <c r="J531" s="9">
        <v>900</v>
      </c>
      <c r="K531" s="9">
        <f>J531-I531</f>
        <v>900</v>
      </c>
      <c r="L531" s="10" t="s">
        <v>1297</v>
      </c>
      <c r="M531" s="142" t="s">
        <v>1035</v>
      </c>
      <c r="N531" s="142" t="s">
        <v>1036</v>
      </c>
      <c r="O531" s="169"/>
      <c r="P531" s="144">
        <v>1000</v>
      </c>
      <c r="Q531" s="144">
        <f>P531-O531</f>
        <v>1000</v>
      </c>
      <c r="R531" s="65"/>
      <c r="S531" s="59"/>
    </row>
    <row r="532" spans="1:22" ht="165" hidden="1" outlineLevel="2" x14ac:dyDescent="0.25">
      <c r="A532" s="205"/>
      <c r="B532" s="205"/>
      <c r="C532" s="205"/>
      <c r="D532" s="7" t="s">
        <v>427</v>
      </c>
      <c r="E532" s="7" t="s">
        <v>1293</v>
      </c>
      <c r="F532" s="205"/>
      <c r="G532" s="7">
        <v>4952</v>
      </c>
      <c r="H532" s="8" t="s">
        <v>1298</v>
      </c>
      <c r="I532" s="129">
        <v>2000</v>
      </c>
      <c r="J532" s="128">
        <v>5895</v>
      </c>
      <c r="K532" s="128">
        <f>J532-2000</f>
        <v>3895</v>
      </c>
      <c r="L532" s="10" t="s">
        <v>1299</v>
      </c>
      <c r="M532" s="142" t="s">
        <v>1037</v>
      </c>
      <c r="N532" s="142" t="s">
        <v>1038</v>
      </c>
      <c r="O532" s="169"/>
      <c r="P532" s="144">
        <v>1300</v>
      </c>
      <c r="Q532" s="144">
        <f t="shared" ref="Q532:Q534" si="91">P532-O532</f>
        <v>1300</v>
      </c>
      <c r="R532" s="65"/>
      <c r="S532" s="95" t="s">
        <v>1630</v>
      </c>
    </row>
    <row r="533" spans="1:22" ht="75" hidden="1" outlineLevel="2" x14ac:dyDescent="0.25">
      <c r="A533" s="205"/>
      <c r="B533" s="205"/>
      <c r="C533" s="205"/>
      <c r="D533" s="7" t="s">
        <v>428</v>
      </c>
      <c r="E533" s="7" t="s">
        <v>1294</v>
      </c>
      <c r="F533" s="205"/>
      <c r="G533" s="7">
        <v>420</v>
      </c>
      <c r="H533" s="8" t="s">
        <v>1038</v>
      </c>
      <c r="I533" s="22"/>
      <c r="J533" s="9">
        <v>1170</v>
      </c>
      <c r="K533" s="9">
        <f t="shared" ref="K533" si="92">J533-I533</f>
        <v>1170</v>
      </c>
      <c r="L533" s="10" t="s">
        <v>1300</v>
      </c>
      <c r="M533" s="142"/>
      <c r="N533" s="142"/>
      <c r="O533" s="169"/>
      <c r="P533" s="169"/>
      <c r="Q533" s="144">
        <f t="shared" si="91"/>
        <v>0</v>
      </c>
      <c r="R533" s="65"/>
      <c r="S533" s="75"/>
    </row>
    <row r="534" spans="1:22" ht="225" hidden="1" outlineLevel="2" x14ac:dyDescent="0.25">
      <c r="A534" s="205"/>
      <c r="B534" s="205"/>
      <c r="C534" s="205"/>
      <c r="D534" s="7" t="s">
        <v>429</v>
      </c>
      <c r="E534" s="7" t="s">
        <v>1295</v>
      </c>
      <c r="F534" s="205"/>
      <c r="G534" s="7">
        <v>4973</v>
      </c>
      <c r="H534" s="8" t="s">
        <v>1301</v>
      </c>
      <c r="I534" s="129" t="s">
        <v>1302</v>
      </c>
      <c r="J534" s="128">
        <v>2000</v>
      </c>
      <c r="K534" s="128">
        <f>J534</f>
        <v>2000</v>
      </c>
      <c r="L534" s="10" t="s">
        <v>1303</v>
      </c>
      <c r="M534" s="142"/>
      <c r="N534" s="142"/>
      <c r="O534" s="169"/>
      <c r="P534" s="169"/>
      <c r="Q534" s="144">
        <f t="shared" si="91"/>
        <v>0</v>
      </c>
      <c r="R534" s="65"/>
      <c r="S534" s="75"/>
    </row>
    <row r="535" spans="1:22" ht="75" hidden="1" outlineLevel="2" x14ac:dyDescent="0.25">
      <c r="A535" s="206"/>
      <c r="B535" s="206"/>
      <c r="C535" s="206"/>
      <c r="D535" s="7" t="s">
        <v>430</v>
      </c>
      <c r="E535" s="7" t="s">
        <v>1296</v>
      </c>
      <c r="F535" s="206"/>
      <c r="G535" s="7">
        <v>420</v>
      </c>
      <c r="H535" s="8" t="s">
        <v>1304</v>
      </c>
      <c r="I535" s="186" t="s">
        <v>1305</v>
      </c>
      <c r="J535" s="9">
        <v>1200</v>
      </c>
      <c r="K535" s="128">
        <f>J535</f>
        <v>1200</v>
      </c>
      <c r="L535" s="10" t="s">
        <v>1306</v>
      </c>
      <c r="M535" s="142"/>
      <c r="N535" s="142"/>
      <c r="O535" s="169"/>
      <c r="P535" s="169"/>
      <c r="Q535" s="144"/>
      <c r="R535" s="65"/>
      <c r="S535" s="90" t="s">
        <v>1629</v>
      </c>
    </row>
    <row r="536" spans="1:22" ht="60" outlineLevel="1" collapsed="1" x14ac:dyDescent="0.25">
      <c r="A536" s="11">
        <v>433</v>
      </c>
      <c r="B536" s="11" t="s">
        <v>1039</v>
      </c>
      <c r="C536" s="12" t="s">
        <v>1291</v>
      </c>
      <c r="D536" s="12"/>
      <c r="E536" s="12"/>
      <c r="F536" s="12"/>
      <c r="G536" s="12"/>
      <c r="H536" s="12" t="s">
        <v>418</v>
      </c>
      <c r="I536" s="13">
        <f>SUM(I531:I535)</f>
        <v>2000</v>
      </c>
      <c r="J536" s="13">
        <f>SUM(J531:J535)</f>
        <v>11165</v>
      </c>
      <c r="K536" s="13">
        <f>SUM(K531:K535)</f>
        <v>9165</v>
      </c>
      <c r="L536" s="13"/>
      <c r="M536" s="149"/>
      <c r="N536" s="149" t="s">
        <v>418</v>
      </c>
      <c r="O536" s="150">
        <f>SUM(O531:O532)</f>
        <v>0</v>
      </c>
      <c r="P536" s="150">
        <f>SUM(P531:P532)</f>
        <v>2300</v>
      </c>
      <c r="Q536" s="150">
        <f>SUM(Q531:Q532)</f>
        <v>2300</v>
      </c>
      <c r="R536" s="60">
        <f>K536-Q536</f>
        <v>6865</v>
      </c>
      <c r="S536" s="76" t="s">
        <v>1307</v>
      </c>
      <c r="T536" s="61">
        <f>Q536/1.1</f>
        <v>2090.9090909090905</v>
      </c>
      <c r="U536" s="62">
        <f>T536-K536</f>
        <v>-7074.0909090909099</v>
      </c>
      <c r="V536" s="63" t="s">
        <v>565</v>
      </c>
    </row>
    <row r="537" spans="1:22" ht="105" hidden="1" outlineLevel="2" x14ac:dyDescent="0.25">
      <c r="A537" s="202">
        <v>434</v>
      </c>
      <c r="B537" s="202" t="s">
        <v>1044</v>
      </c>
      <c r="C537" s="204" t="s">
        <v>1320</v>
      </c>
      <c r="D537" s="7" t="s">
        <v>426</v>
      </c>
      <c r="E537" s="7" t="s">
        <v>1321</v>
      </c>
      <c r="F537" s="14" t="s">
        <v>1045</v>
      </c>
      <c r="G537" s="7">
        <v>420</v>
      </c>
      <c r="H537" s="8" t="s">
        <v>1322</v>
      </c>
      <c r="I537" s="9">
        <v>100</v>
      </c>
      <c r="J537" s="9">
        <v>550</v>
      </c>
      <c r="K537" s="9">
        <v>450</v>
      </c>
      <c r="L537" s="10" t="s">
        <v>1323</v>
      </c>
      <c r="M537" s="142" t="s">
        <v>1040</v>
      </c>
      <c r="N537" s="142" t="s">
        <v>1041</v>
      </c>
      <c r="O537" s="144"/>
      <c r="P537" s="144">
        <v>300</v>
      </c>
      <c r="Q537" s="144">
        <f t="shared" ref="Q537:Q539" si="93">P537-O537</f>
        <v>300</v>
      </c>
      <c r="R537" s="65"/>
      <c r="S537" s="59"/>
    </row>
    <row r="538" spans="1:22" ht="45" hidden="1" outlineLevel="2" x14ac:dyDescent="0.25">
      <c r="A538" s="203"/>
      <c r="B538" s="203"/>
      <c r="C538" s="205"/>
      <c r="D538" s="7"/>
      <c r="E538" s="7"/>
      <c r="F538" s="124"/>
      <c r="G538" s="7"/>
      <c r="H538" s="8"/>
      <c r="I538" s="9"/>
      <c r="J538" s="9"/>
      <c r="K538" s="9"/>
      <c r="L538" s="10"/>
      <c r="M538" s="142">
        <v>4961</v>
      </c>
      <c r="N538" s="142" t="s">
        <v>1638</v>
      </c>
      <c r="O538" s="144">
        <v>100</v>
      </c>
      <c r="P538" s="144">
        <v>200</v>
      </c>
      <c r="Q538" s="144">
        <f t="shared" si="93"/>
        <v>100</v>
      </c>
      <c r="R538" s="65"/>
      <c r="S538" s="59"/>
      <c r="T538" s="130" t="s">
        <v>1639</v>
      </c>
    </row>
    <row r="539" spans="1:22" ht="30" hidden="1" outlineLevel="2" x14ac:dyDescent="0.25">
      <c r="A539" s="203"/>
      <c r="B539" s="203"/>
      <c r="C539" s="205"/>
      <c r="D539" s="7"/>
      <c r="E539" s="7"/>
      <c r="F539" s="17"/>
      <c r="G539" s="7"/>
      <c r="H539" s="8"/>
      <c r="I539" s="22"/>
      <c r="J539" s="22"/>
      <c r="K539" s="20"/>
      <c r="L539" s="20"/>
      <c r="M539" s="142" t="s">
        <v>1042</v>
      </c>
      <c r="N539" s="142" t="s">
        <v>1043</v>
      </c>
      <c r="O539" s="144">
        <v>100</v>
      </c>
      <c r="P539" s="144">
        <v>200</v>
      </c>
      <c r="Q539" s="144">
        <f t="shared" si="93"/>
        <v>100</v>
      </c>
      <c r="R539" s="65"/>
      <c r="S539" s="59"/>
    </row>
    <row r="540" spans="1:22" ht="29.45" customHeight="1" outlineLevel="1" collapsed="1" x14ac:dyDescent="0.25">
      <c r="A540" s="11">
        <v>434</v>
      </c>
      <c r="B540" s="11" t="s">
        <v>1044</v>
      </c>
      <c r="C540" s="12" t="s">
        <v>1320</v>
      </c>
      <c r="D540" s="12"/>
      <c r="E540" s="12"/>
      <c r="F540" s="12"/>
      <c r="G540" s="12"/>
      <c r="H540" s="12" t="s">
        <v>418</v>
      </c>
      <c r="I540" s="13">
        <f>SUM(I537:I539)</f>
        <v>100</v>
      </c>
      <c r="J540" s="13">
        <f>SUM(J537:J539)</f>
        <v>550</v>
      </c>
      <c r="K540" s="13">
        <f>SUM(K537:K539)</f>
        <v>450</v>
      </c>
      <c r="L540" s="13"/>
      <c r="M540" s="149"/>
      <c r="N540" s="149" t="s">
        <v>418</v>
      </c>
      <c r="O540" s="150">
        <f>SUM(O537:O539)</f>
        <v>200</v>
      </c>
      <c r="P540" s="150">
        <f>SUM(P537:P539)</f>
        <v>700</v>
      </c>
      <c r="Q540" s="150">
        <f>SUM(Q537:Q539)</f>
        <v>500</v>
      </c>
      <c r="R540" s="60">
        <f>K540-Q540</f>
        <v>-50</v>
      </c>
      <c r="S540" s="76" t="s">
        <v>1324</v>
      </c>
      <c r="T540" s="61">
        <f>Q540/1.1</f>
        <v>454.5454545454545</v>
      </c>
      <c r="U540" s="62">
        <f>T540-K540</f>
        <v>4.5454545454545041</v>
      </c>
      <c r="V540" s="63" t="s">
        <v>565</v>
      </c>
    </row>
    <row r="541" spans="1:22" ht="29.45" hidden="1" customHeight="1" outlineLevel="2" x14ac:dyDescent="0.25">
      <c r="A541" s="202">
        <v>435</v>
      </c>
      <c r="B541" s="202" t="s">
        <v>1048</v>
      </c>
      <c r="C541" s="204" t="s">
        <v>1315</v>
      </c>
      <c r="D541" s="7" t="s">
        <v>426</v>
      </c>
      <c r="E541" s="7" t="s">
        <v>1310</v>
      </c>
      <c r="F541" s="204" t="s">
        <v>1045</v>
      </c>
      <c r="G541" s="7">
        <v>4963</v>
      </c>
      <c r="H541" s="8" t="s">
        <v>934</v>
      </c>
      <c r="I541" s="9"/>
      <c r="J541" s="9">
        <v>4050</v>
      </c>
      <c r="K541" s="9">
        <f>J541-I541</f>
        <v>4050</v>
      </c>
      <c r="L541" s="10" t="s">
        <v>1317</v>
      </c>
      <c r="M541" s="142" t="s">
        <v>933</v>
      </c>
      <c r="N541" s="142" t="s">
        <v>934</v>
      </c>
      <c r="O541" s="169"/>
      <c r="P541" s="144">
        <v>4500</v>
      </c>
      <c r="Q541" s="144">
        <f>P541-O541</f>
        <v>4500</v>
      </c>
      <c r="R541" s="65"/>
      <c r="S541" s="59"/>
    </row>
    <row r="542" spans="1:22" ht="29.45" hidden="1" customHeight="1" outlineLevel="2" x14ac:dyDescent="0.25">
      <c r="A542" s="203"/>
      <c r="B542" s="203"/>
      <c r="C542" s="205"/>
      <c r="D542" s="7" t="s">
        <v>427</v>
      </c>
      <c r="E542" s="7" t="s">
        <v>1316</v>
      </c>
      <c r="F542" s="205"/>
      <c r="G542" s="204">
        <v>420</v>
      </c>
      <c r="H542" s="8" t="s">
        <v>936</v>
      </c>
      <c r="I542" s="9"/>
      <c r="J542" s="9">
        <v>1350</v>
      </c>
      <c r="K542" s="9">
        <f t="shared" ref="K542:K543" si="94">J542-I542</f>
        <v>1350</v>
      </c>
      <c r="L542" s="10" t="s">
        <v>1318</v>
      </c>
      <c r="M542" s="142" t="s">
        <v>935</v>
      </c>
      <c r="N542" s="142" t="s">
        <v>936</v>
      </c>
      <c r="O542" s="169"/>
      <c r="P542" s="144">
        <v>1500</v>
      </c>
      <c r="Q542" s="144">
        <f t="shared" ref="Q542:Q543" si="95">P542-O542</f>
        <v>1500</v>
      </c>
      <c r="R542" s="65"/>
      <c r="S542" s="59"/>
    </row>
    <row r="543" spans="1:22" ht="29.45" hidden="1" customHeight="1" outlineLevel="2" x14ac:dyDescent="0.25">
      <c r="A543" s="203"/>
      <c r="B543" s="203"/>
      <c r="C543" s="205"/>
      <c r="D543" s="7" t="s">
        <v>428</v>
      </c>
      <c r="E543" s="7" t="s">
        <v>778</v>
      </c>
      <c r="F543" s="205"/>
      <c r="G543" s="206"/>
      <c r="H543" s="8" t="s">
        <v>1047</v>
      </c>
      <c r="I543" s="9">
        <v>100</v>
      </c>
      <c r="J543" s="9">
        <v>640</v>
      </c>
      <c r="K543" s="9">
        <f t="shared" si="94"/>
        <v>540</v>
      </c>
      <c r="L543" s="10" t="s">
        <v>1319</v>
      </c>
      <c r="M543" s="142" t="s">
        <v>1046</v>
      </c>
      <c r="N543" s="142" t="s">
        <v>1047</v>
      </c>
      <c r="O543" s="169"/>
      <c r="P543" s="144">
        <v>800</v>
      </c>
      <c r="Q543" s="144">
        <f t="shared" si="95"/>
        <v>800</v>
      </c>
      <c r="R543" s="65"/>
      <c r="S543" s="59"/>
    </row>
    <row r="544" spans="1:22" ht="29.45" customHeight="1" outlineLevel="1" collapsed="1" x14ac:dyDescent="0.25">
      <c r="A544" s="11">
        <v>435</v>
      </c>
      <c r="B544" s="11" t="s">
        <v>1048</v>
      </c>
      <c r="C544" s="12" t="s">
        <v>1315</v>
      </c>
      <c r="D544" s="12"/>
      <c r="E544" s="12"/>
      <c r="F544" s="12"/>
      <c r="G544" s="12"/>
      <c r="H544" s="12" t="s">
        <v>418</v>
      </c>
      <c r="I544" s="13">
        <f>SUM(I541:I543)</f>
        <v>100</v>
      </c>
      <c r="J544" s="13">
        <f>SUM(J541:J543)</f>
        <v>6040</v>
      </c>
      <c r="K544" s="13">
        <f>SUM(K541:K543)</f>
        <v>5940</v>
      </c>
      <c r="L544" s="13"/>
      <c r="M544" s="149"/>
      <c r="N544" s="149" t="s">
        <v>418</v>
      </c>
      <c r="O544" s="150">
        <f>SUM(O541:O543)</f>
        <v>0</v>
      </c>
      <c r="P544" s="150">
        <f>SUM(P541:P543)</f>
        <v>6800</v>
      </c>
      <c r="Q544" s="150">
        <f>SUM(Q541:Q543)</f>
        <v>6800</v>
      </c>
      <c r="R544" s="60">
        <f>K544-Q544</f>
        <v>-860</v>
      </c>
      <c r="S544" s="75"/>
      <c r="T544" s="66">
        <f>Q544/1.1</f>
        <v>6181.8181818181811</v>
      </c>
    </row>
    <row r="545" spans="1:22" ht="29.45" hidden="1" customHeight="1" outlineLevel="2" x14ac:dyDescent="0.25">
      <c r="A545" s="208">
        <v>436</v>
      </c>
      <c r="B545" s="208" t="s">
        <v>1333</v>
      </c>
      <c r="C545" s="208" t="s">
        <v>1334</v>
      </c>
      <c r="D545" s="4" t="s">
        <v>426</v>
      </c>
      <c r="E545" s="4" t="s">
        <v>1335</v>
      </c>
      <c r="F545" s="4" t="s">
        <v>1338</v>
      </c>
      <c r="G545" s="7">
        <v>4901</v>
      </c>
      <c r="H545" s="8" t="s">
        <v>1339</v>
      </c>
      <c r="I545" s="9"/>
      <c r="J545" s="9">
        <v>1500</v>
      </c>
      <c r="K545" s="9">
        <v>1500</v>
      </c>
      <c r="L545" s="10" t="s">
        <v>1340</v>
      </c>
      <c r="M545" s="142" t="s">
        <v>1354</v>
      </c>
      <c r="N545" s="142" t="s">
        <v>1355</v>
      </c>
      <c r="O545" s="169"/>
      <c r="P545" s="144">
        <v>1200</v>
      </c>
      <c r="Q545" s="144">
        <f>P545-O545</f>
        <v>1200</v>
      </c>
      <c r="R545" s="65"/>
      <c r="S545" s="59"/>
    </row>
    <row r="546" spans="1:22" ht="29.45" hidden="1" customHeight="1" outlineLevel="2" x14ac:dyDescent="0.25">
      <c r="A546" s="243"/>
      <c r="B546" s="243"/>
      <c r="C546" s="243"/>
      <c r="D546" s="4" t="s">
        <v>427</v>
      </c>
      <c r="E546" s="4" t="s">
        <v>675</v>
      </c>
      <c r="F546" s="4" t="s">
        <v>1034</v>
      </c>
      <c r="G546" s="204">
        <v>420</v>
      </c>
      <c r="H546" s="8" t="s">
        <v>1341</v>
      </c>
      <c r="I546" s="9">
        <v>300</v>
      </c>
      <c r="J546" s="9">
        <v>650</v>
      </c>
      <c r="K546" s="9">
        <v>350</v>
      </c>
      <c r="L546" s="10" t="s">
        <v>1342</v>
      </c>
      <c r="M546" s="142" t="s">
        <v>1356</v>
      </c>
      <c r="N546" s="142" t="s">
        <v>1357</v>
      </c>
      <c r="O546" s="169"/>
      <c r="P546" s="144">
        <v>350</v>
      </c>
      <c r="Q546" s="144">
        <f t="shared" ref="Q546:Q555" si="96">P546-O546</f>
        <v>350</v>
      </c>
      <c r="R546" s="65"/>
      <c r="S546" s="59"/>
    </row>
    <row r="547" spans="1:22" ht="29.45" hidden="1" customHeight="1" outlineLevel="2" x14ac:dyDescent="0.25">
      <c r="A547" s="243"/>
      <c r="B547" s="243"/>
      <c r="C547" s="243"/>
      <c r="D547" s="4" t="s">
        <v>428</v>
      </c>
      <c r="E547" s="4" t="s">
        <v>1336</v>
      </c>
      <c r="F547" s="4" t="s">
        <v>1338</v>
      </c>
      <c r="G547" s="205"/>
      <c r="H547" s="8" t="s">
        <v>1344</v>
      </c>
      <c r="I547" s="9"/>
      <c r="J547" s="9">
        <v>300</v>
      </c>
      <c r="K547" s="9">
        <v>300</v>
      </c>
      <c r="L547" s="10" t="s">
        <v>1345</v>
      </c>
      <c r="M547" s="142" t="s">
        <v>1358</v>
      </c>
      <c r="N547" s="142" t="s">
        <v>1359</v>
      </c>
      <c r="O547" s="169"/>
      <c r="P547" s="144">
        <v>200</v>
      </c>
      <c r="Q547" s="144">
        <f t="shared" si="96"/>
        <v>200</v>
      </c>
      <c r="R547" s="65"/>
      <c r="S547" s="59"/>
    </row>
    <row r="548" spans="1:22" ht="29.45" hidden="1" customHeight="1" outlineLevel="2" x14ac:dyDescent="0.25">
      <c r="A548" s="243"/>
      <c r="B548" s="243"/>
      <c r="C548" s="243"/>
      <c r="D548" s="4" t="s">
        <v>429</v>
      </c>
      <c r="E548" s="4" t="s">
        <v>1337</v>
      </c>
      <c r="F548" s="262" t="s">
        <v>1034</v>
      </c>
      <c r="G548" s="205"/>
      <c r="H548" s="8" t="s">
        <v>1346</v>
      </c>
      <c r="I548" s="9"/>
      <c r="J548" s="9">
        <v>300</v>
      </c>
      <c r="K548" s="9">
        <v>300</v>
      </c>
      <c r="L548" s="10"/>
      <c r="M548" s="142" t="s">
        <v>36</v>
      </c>
      <c r="N548" s="142" t="s">
        <v>37</v>
      </c>
      <c r="O548" s="169"/>
      <c r="P548" s="144">
        <v>350</v>
      </c>
      <c r="Q548" s="144">
        <f t="shared" si="96"/>
        <v>350</v>
      </c>
      <c r="R548" s="65"/>
      <c r="S548" s="59"/>
    </row>
    <row r="549" spans="1:22" ht="29.45" hidden="1" customHeight="1" outlineLevel="2" x14ac:dyDescent="0.25">
      <c r="A549" s="243"/>
      <c r="B549" s="243"/>
      <c r="C549" s="243"/>
      <c r="D549" s="4" t="s">
        <v>430</v>
      </c>
      <c r="E549" s="4" t="s">
        <v>754</v>
      </c>
      <c r="F549" s="262"/>
      <c r="G549" s="205"/>
      <c r="H549" s="8" t="s">
        <v>1347</v>
      </c>
      <c r="I549" s="9"/>
      <c r="J549" s="9">
        <v>150</v>
      </c>
      <c r="K549" s="9">
        <v>150</v>
      </c>
      <c r="L549" s="10" t="s">
        <v>1348</v>
      </c>
      <c r="M549" s="142" t="s">
        <v>1360</v>
      </c>
      <c r="N549" s="142" t="s">
        <v>1361</v>
      </c>
      <c r="O549" s="169"/>
      <c r="P549" s="144">
        <v>750</v>
      </c>
      <c r="Q549" s="144">
        <f t="shared" si="96"/>
        <v>750</v>
      </c>
      <c r="R549" s="65"/>
      <c r="S549" s="59"/>
    </row>
    <row r="550" spans="1:22" ht="29.45" hidden="1" customHeight="1" outlineLevel="2" x14ac:dyDescent="0.25">
      <c r="A550" s="243"/>
      <c r="B550" s="243"/>
      <c r="C550" s="243"/>
      <c r="D550" s="4" t="s">
        <v>431</v>
      </c>
      <c r="E550" s="4" t="s">
        <v>686</v>
      </c>
      <c r="F550" s="262"/>
      <c r="G550" s="205"/>
      <c r="H550" s="8" t="s">
        <v>1349</v>
      </c>
      <c r="I550" s="9"/>
      <c r="J550" s="9">
        <v>300</v>
      </c>
      <c r="K550" s="9">
        <v>300</v>
      </c>
      <c r="L550" s="10" t="s">
        <v>1350</v>
      </c>
      <c r="M550" s="142" t="s">
        <v>1362</v>
      </c>
      <c r="N550" s="142" t="s">
        <v>1343</v>
      </c>
      <c r="O550" s="169"/>
      <c r="P550" s="144">
        <v>300</v>
      </c>
      <c r="Q550" s="144">
        <f t="shared" si="96"/>
        <v>300</v>
      </c>
      <c r="R550" s="65"/>
      <c r="S550" s="59"/>
    </row>
    <row r="551" spans="1:22" ht="29.45" hidden="1" customHeight="1" outlineLevel="2" x14ac:dyDescent="0.25">
      <c r="A551" s="243"/>
      <c r="B551" s="243"/>
      <c r="C551" s="243"/>
      <c r="D551" s="4" t="s">
        <v>432</v>
      </c>
      <c r="E551" s="4" t="s">
        <v>675</v>
      </c>
      <c r="F551" s="262"/>
      <c r="G551" s="205"/>
      <c r="H551" s="8" t="s">
        <v>1351</v>
      </c>
      <c r="I551" s="9"/>
      <c r="J551" s="9">
        <v>150</v>
      </c>
      <c r="K551" s="9">
        <v>150</v>
      </c>
      <c r="L551" s="10"/>
      <c r="M551" s="142" t="s">
        <v>1363</v>
      </c>
      <c r="N551" s="142" t="s">
        <v>1346</v>
      </c>
      <c r="O551" s="169"/>
      <c r="P551" s="144">
        <v>200</v>
      </c>
      <c r="Q551" s="144">
        <f t="shared" si="96"/>
        <v>200</v>
      </c>
      <c r="R551" s="65"/>
      <c r="S551" s="59"/>
    </row>
    <row r="552" spans="1:22" ht="39" hidden="1" customHeight="1" outlineLevel="2" x14ac:dyDescent="0.25">
      <c r="A552" s="243"/>
      <c r="B552" s="243"/>
      <c r="C552" s="243"/>
      <c r="D552" s="4" t="s">
        <v>433</v>
      </c>
      <c r="E552" s="4" t="s">
        <v>669</v>
      </c>
      <c r="F552" s="262"/>
      <c r="G552" s="206"/>
      <c r="H552" s="8" t="s">
        <v>1352</v>
      </c>
      <c r="I552" s="9"/>
      <c r="J552" s="9">
        <v>100</v>
      </c>
      <c r="K552" s="9">
        <v>100</v>
      </c>
      <c r="L552" s="10" t="s">
        <v>1353</v>
      </c>
      <c r="M552" s="142" t="s">
        <v>1364</v>
      </c>
      <c r="N552" s="142" t="s">
        <v>1347</v>
      </c>
      <c r="O552" s="169"/>
      <c r="P552" s="144">
        <v>120</v>
      </c>
      <c r="Q552" s="144">
        <f t="shared" si="96"/>
        <v>120</v>
      </c>
      <c r="R552" s="65"/>
      <c r="S552" s="59"/>
    </row>
    <row r="553" spans="1:22" ht="29.45" hidden="1" customHeight="1" outlineLevel="2" x14ac:dyDescent="0.25">
      <c r="A553" s="243"/>
      <c r="B553" s="243"/>
      <c r="C553" s="243"/>
      <c r="D553" s="4"/>
      <c r="E553" s="4"/>
      <c r="F553" s="5"/>
      <c r="G553" s="7"/>
      <c r="H553" s="8"/>
      <c r="I553" s="9"/>
      <c r="J553" s="9"/>
      <c r="K553" s="9"/>
      <c r="L553" s="10"/>
      <c r="M553" s="142" t="s">
        <v>1365</v>
      </c>
      <c r="N553" s="142" t="s">
        <v>1349</v>
      </c>
      <c r="O553" s="169"/>
      <c r="P553" s="144">
        <v>250</v>
      </c>
      <c r="Q553" s="144">
        <f t="shared" si="96"/>
        <v>250</v>
      </c>
      <c r="R553" s="65"/>
      <c r="S553" s="59"/>
    </row>
    <row r="554" spans="1:22" ht="29.45" hidden="1" customHeight="1" outlineLevel="2" x14ac:dyDescent="0.25">
      <c r="A554" s="243"/>
      <c r="B554" s="243"/>
      <c r="C554" s="243"/>
      <c r="D554" s="4"/>
      <c r="E554" s="4"/>
      <c r="F554" s="5"/>
      <c r="G554" s="7"/>
      <c r="H554" s="8"/>
      <c r="I554" s="9"/>
      <c r="J554" s="9"/>
      <c r="K554" s="9"/>
      <c r="L554" s="10"/>
      <c r="M554" s="142" t="s">
        <v>1366</v>
      </c>
      <c r="N554" s="142" t="s">
        <v>1367</v>
      </c>
      <c r="O554" s="169"/>
      <c r="P554" s="144">
        <v>100</v>
      </c>
      <c r="Q554" s="144">
        <f t="shared" si="96"/>
        <v>100</v>
      </c>
      <c r="R554" s="65"/>
      <c r="S554" s="59"/>
    </row>
    <row r="555" spans="1:22" ht="29.45" hidden="1" customHeight="1" outlineLevel="2" x14ac:dyDescent="0.25">
      <c r="A555" s="209"/>
      <c r="B555" s="209"/>
      <c r="C555" s="209"/>
      <c r="D555" s="4"/>
      <c r="E555" s="4"/>
      <c r="F555" s="5"/>
      <c r="G555" s="7"/>
      <c r="H555" s="8"/>
      <c r="I555" s="9"/>
      <c r="J555" s="9"/>
      <c r="K555" s="9"/>
      <c r="L555" s="10"/>
      <c r="M555" s="142" t="s">
        <v>1368</v>
      </c>
      <c r="N555" s="142" t="s">
        <v>1369</v>
      </c>
      <c r="O555" s="169"/>
      <c r="P555" s="144">
        <v>100</v>
      </c>
      <c r="Q555" s="144">
        <f t="shared" si="96"/>
        <v>100</v>
      </c>
      <c r="R555" s="65"/>
      <c r="S555" s="59"/>
    </row>
    <row r="556" spans="1:22" ht="47.45" customHeight="1" outlineLevel="1" collapsed="1" x14ac:dyDescent="0.25">
      <c r="A556" s="11">
        <v>436</v>
      </c>
      <c r="B556" s="11" t="s">
        <v>1333</v>
      </c>
      <c r="C556" s="12" t="s">
        <v>1334</v>
      </c>
      <c r="D556" s="12"/>
      <c r="E556" s="12"/>
      <c r="F556" s="12"/>
      <c r="G556" s="12"/>
      <c r="H556" s="12" t="s">
        <v>418</v>
      </c>
      <c r="I556" s="13">
        <f>SUM(I545:I552)</f>
        <v>300</v>
      </c>
      <c r="J556" s="13">
        <f>SUM(J545:J552)</f>
        <v>3450</v>
      </c>
      <c r="K556" s="13">
        <f>SUM(K545:K552)</f>
        <v>3150</v>
      </c>
      <c r="L556" s="13"/>
      <c r="M556" s="149"/>
      <c r="N556" s="149" t="s">
        <v>418</v>
      </c>
      <c r="O556" s="150">
        <f>SUM(O545:O555)</f>
        <v>0</v>
      </c>
      <c r="P556" s="150">
        <f t="shared" ref="P556:Q556" si="97">SUM(P545:P555)</f>
        <v>3920</v>
      </c>
      <c r="Q556" s="150">
        <f t="shared" si="97"/>
        <v>3920</v>
      </c>
      <c r="R556" s="60">
        <f>K556-Q556</f>
        <v>-770</v>
      </c>
      <c r="S556" s="75"/>
      <c r="T556" s="66">
        <f>Q556/1.1</f>
        <v>3563.6363636363635</v>
      </c>
    </row>
    <row r="557" spans="1:22" ht="24.75" customHeight="1" x14ac:dyDescent="0.25">
      <c r="A557" s="212" t="s">
        <v>1018</v>
      </c>
      <c r="B557" s="212"/>
      <c r="C557" s="44"/>
      <c r="D557" s="45"/>
      <c r="E557" s="45"/>
      <c r="F557" s="45"/>
      <c r="G557" s="46"/>
      <c r="H557" s="46" t="s">
        <v>418</v>
      </c>
      <c r="I557" s="47">
        <f>I526+I536+I540+I544+I530+I556</f>
        <v>2500</v>
      </c>
      <c r="J557" s="47">
        <f>J526+J536+J540+J544+J530+J556+J529</f>
        <v>31855</v>
      </c>
      <c r="K557" s="47">
        <f>K526+K536+K540+K544+K530+K556</f>
        <v>29355</v>
      </c>
      <c r="L557" s="47"/>
      <c r="M557" s="168"/>
      <c r="N557" s="168" t="s">
        <v>418</v>
      </c>
      <c r="O557" s="55">
        <f>O526+O536+O540+O544+O530+O556</f>
        <v>200</v>
      </c>
      <c r="P557" s="55">
        <f>P526+P536+P540+P544+P530+P556</f>
        <v>50020</v>
      </c>
      <c r="Q557" s="55">
        <f>Q526+Q536+Q540+Q544+Q530+Q556</f>
        <v>49820</v>
      </c>
      <c r="R557" s="55">
        <f>R526+R536+R540+R544+R530+R556</f>
        <v>-20465</v>
      </c>
      <c r="S557" s="91">
        <f>Q557-K557</f>
        <v>20465</v>
      </c>
      <c r="T557" s="61"/>
      <c r="U557" s="62"/>
      <c r="V557" s="63"/>
    </row>
    <row r="558" spans="1:22" ht="24.75" hidden="1" customHeight="1" outlineLevel="2" x14ac:dyDescent="0.25">
      <c r="A558" s="15"/>
      <c r="B558" s="204" t="s">
        <v>1444</v>
      </c>
      <c r="C558" s="204" t="s">
        <v>1445</v>
      </c>
      <c r="D558" s="8" t="s">
        <v>426</v>
      </c>
      <c r="E558" s="8" t="s">
        <v>1446</v>
      </c>
      <c r="F558" s="8"/>
      <c r="G558" s="7">
        <v>4164</v>
      </c>
      <c r="H558" s="8" t="s">
        <v>1455</v>
      </c>
      <c r="I558" s="9">
        <v>1520</v>
      </c>
      <c r="J558" s="9">
        <v>2092.5</v>
      </c>
      <c r="K558" s="9">
        <f>J558-I558</f>
        <v>572.5</v>
      </c>
      <c r="L558" s="10" t="s">
        <v>1456</v>
      </c>
      <c r="M558" s="142" t="s">
        <v>85</v>
      </c>
      <c r="N558" s="142" t="s">
        <v>86</v>
      </c>
      <c r="O558" s="169"/>
      <c r="P558" s="144">
        <v>2400</v>
      </c>
      <c r="Q558" s="144">
        <f>P558-O558</f>
        <v>2400</v>
      </c>
      <c r="R558" s="65"/>
      <c r="S558" s="59"/>
    </row>
    <row r="559" spans="1:22" ht="24.75" hidden="1" customHeight="1" outlineLevel="2" x14ac:dyDescent="0.25">
      <c r="A559" s="17"/>
      <c r="B559" s="205"/>
      <c r="C559" s="205"/>
      <c r="D559" s="8" t="s">
        <v>427</v>
      </c>
      <c r="E559" s="8" t="s">
        <v>1446</v>
      </c>
      <c r="F559" s="8"/>
      <c r="G559" s="7">
        <v>4165</v>
      </c>
      <c r="H559" s="8" t="s">
        <v>1457</v>
      </c>
      <c r="I559" s="9">
        <v>720</v>
      </c>
      <c r="J559" s="9">
        <v>1255.5</v>
      </c>
      <c r="K559" s="9">
        <f t="shared" ref="K559:K576" si="98">J559-I559</f>
        <v>535.5</v>
      </c>
      <c r="L559" s="10" t="s">
        <v>1456</v>
      </c>
      <c r="M559" s="142" t="s">
        <v>1486</v>
      </c>
      <c r="N559" s="142" t="s">
        <v>1487</v>
      </c>
      <c r="O559" s="169"/>
      <c r="P559" s="144">
        <v>390</v>
      </c>
      <c r="Q559" s="144">
        <f t="shared" ref="Q559:Q579" si="99">P559-O559</f>
        <v>390</v>
      </c>
      <c r="R559" s="65"/>
      <c r="S559" s="59"/>
    </row>
    <row r="560" spans="1:22" ht="24.75" hidden="1" customHeight="1" outlineLevel="2" x14ac:dyDescent="0.25">
      <c r="A560" s="17"/>
      <c r="B560" s="205"/>
      <c r="C560" s="205"/>
      <c r="D560" s="8" t="s">
        <v>428</v>
      </c>
      <c r="E560" s="8" t="s">
        <v>1447</v>
      </c>
      <c r="F560" s="8"/>
      <c r="G560" s="7">
        <v>4166</v>
      </c>
      <c r="H560" s="8" t="s">
        <v>1458</v>
      </c>
      <c r="I560" s="9">
        <v>5880</v>
      </c>
      <c r="J560" s="9">
        <v>6859</v>
      </c>
      <c r="K560" s="9">
        <f t="shared" si="98"/>
        <v>979</v>
      </c>
      <c r="L560" s="10" t="s">
        <v>1456</v>
      </c>
      <c r="M560" s="142" t="s">
        <v>95</v>
      </c>
      <c r="N560" s="142" t="s">
        <v>96</v>
      </c>
      <c r="O560" s="169"/>
      <c r="P560" s="144">
        <v>535</v>
      </c>
      <c r="Q560" s="144">
        <f t="shared" si="99"/>
        <v>535</v>
      </c>
      <c r="R560" s="65"/>
      <c r="S560" s="59"/>
    </row>
    <row r="561" spans="1:19" ht="24.75" hidden="1" customHeight="1" outlineLevel="2" x14ac:dyDescent="0.25">
      <c r="A561" s="17"/>
      <c r="B561" s="205"/>
      <c r="C561" s="205"/>
      <c r="D561" s="8" t="s">
        <v>429</v>
      </c>
      <c r="E561" s="8" t="s">
        <v>1448</v>
      </c>
      <c r="F561" s="8"/>
      <c r="G561" s="7">
        <v>4167</v>
      </c>
      <c r="H561" s="8" t="s">
        <v>1459</v>
      </c>
      <c r="I561" s="9"/>
      <c r="J561" s="9">
        <v>901</v>
      </c>
      <c r="K561" s="9">
        <f t="shared" si="98"/>
        <v>901</v>
      </c>
      <c r="L561" s="10" t="s">
        <v>1460</v>
      </c>
      <c r="M561" s="142" t="s">
        <v>1488</v>
      </c>
      <c r="N561" s="142" t="s">
        <v>1489</v>
      </c>
      <c r="O561" s="169"/>
      <c r="P561" s="144">
        <v>960</v>
      </c>
      <c r="Q561" s="144">
        <f t="shared" si="99"/>
        <v>960</v>
      </c>
      <c r="R561" s="65"/>
      <c r="S561" s="59"/>
    </row>
    <row r="562" spans="1:19" ht="24.75" hidden="1" customHeight="1" outlineLevel="2" x14ac:dyDescent="0.25">
      <c r="A562" s="17"/>
      <c r="B562" s="205"/>
      <c r="C562" s="205"/>
      <c r="D562" s="8" t="s">
        <v>430</v>
      </c>
      <c r="E562" s="8" t="s">
        <v>509</v>
      </c>
      <c r="F562" s="8"/>
      <c r="G562" s="7">
        <v>4104</v>
      </c>
      <c r="H562" s="8" t="s">
        <v>1461</v>
      </c>
      <c r="I562" s="9"/>
      <c r="J562" s="9">
        <v>2510</v>
      </c>
      <c r="K562" s="9">
        <f t="shared" si="98"/>
        <v>2510</v>
      </c>
      <c r="L562" s="10" t="s">
        <v>1462</v>
      </c>
      <c r="M562" s="142" t="s">
        <v>26</v>
      </c>
      <c r="N562" s="142" t="s">
        <v>27</v>
      </c>
      <c r="O562" s="169"/>
      <c r="P562" s="144">
        <v>300</v>
      </c>
      <c r="Q562" s="144">
        <f t="shared" si="99"/>
        <v>300</v>
      </c>
      <c r="R562" s="65"/>
      <c r="S562" s="59"/>
    </row>
    <row r="563" spans="1:19" ht="24.75" hidden="1" customHeight="1" outlineLevel="2" x14ac:dyDescent="0.25">
      <c r="A563" s="17"/>
      <c r="B563" s="205"/>
      <c r="C563" s="205"/>
      <c r="D563" s="8" t="s">
        <v>431</v>
      </c>
      <c r="E563" s="8" t="s">
        <v>726</v>
      </c>
      <c r="F563" s="8"/>
      <c r="G563" s="7">
        <v>4170</v>
      </c>
      <c r="H563" s="23" t="s">
        <v>1463</v>
      </c>
      <c r="I563" s="9"/>
      <c r="J563" s="9">
        <v>1915</v>
      </c>
      <c r="K563" s="9">
        <f t="shared" si="98"/>
        <v>1915</v>
      </c>
      <c r="L563" s="10" t="s">
        <v>1464</v>
      </c>
      <c r="M563" s="142" t="s">
        <v>1490</v>
      </c>
      <c r="N563" s="142" t="s">
        <v>1455</v>
      </c>
      <c r="O563" s="169"/>
      <c r="P563" s="144">
        <v>516</v>
      </c>
      <c r="Q563" s="144">
        <f t="shared" si="99"/>
        <v>516</v>
      </c>
      <c r="R563" s="65"/>
      <c r="S563" s="59"/>
    </row>
    <row r="564" spans="1:19" ht="24.75" hidden="1" customHeight="1" outlineLevel="2" x14ac:dyDescent="0.25">
      <c r="A564" s="17"/>
      <c r="B564" s="205"/>
      <c r="C564" s="205"/>
      <c r="D564" s="8" t="s">
        <v>432</v>
      </c>
      <c r="E564" s="8" t="s">
        <v>724</v>
      </c>
      <c r="F564" s="8"/>
      <c r="G564" s="7">
        <v>4172</v>
      </c>
      <c r="H564" s="23" t="s">
        <v>1465</v>
      </c>
      <c r="I564" s="9">
        <v>1440</v>
      </c>
      <c r="J564" s="9">
        <f>5063+1377</f>
        <v>6440</v>
      </c>
      <c r="K564" s="9">
        <f t="shared" si="98"/>
        <v>5000</v>
      </c>
      <c r="L564" s="10" t="s">
        <v>1466</v>
      </c>
      <c r="M564" s="142" t="s">
        <v>1491</v>
      </c>
      <c r="N564" s="142" t="s">
        <v>1457</v>
      </c>
      <c r="O564" s="169"/>
      <c r="P564" s="144">
        <v>512</v>
      </c>
      <c r="Q564" s="144">
        <f t="shared" si="99"/>
        <v>512</v>
      </c>
      <c r="R564" s="65"/>
      <c r="S564" s="89" t="s">
        <v>1576</v>
      </c>
    </row>
    <row r="565" spans="1:19" ht="24.75" hidden="1" customHeight="1" outlineLevel="2" x14ac:dyDescent="0.25">
      <c r="A565" s="17"/>
      <c r="B565" s="205"/>
      <c r="C565" s="205"/>
      <c r="D565" s="8" t="s">
        <v>433</v>
      </c>
      <c r="E565" s="8" t="s">
        <v>1449</v>
      </c>
      <c r="F565" s="8"/>
      <c r="G565" s="7">
        <v>4173</v>
      </c>
      <c r="H565" s="23" t="s">
        <v>1467</v>
      </c>
      <c r="I565" s="9"/>
      <c r="J565" s="9">
        <v>680</v>
      </c>
      <c r="K565" s="9">
        <f t="shared" si="98"/>
        <v>680</v>
      </c>
      <c r="L565" s="10" t="s">
        <v>1456</v>
      </c>
      <c r="M565" s="142" t="s">
        <v>1492</v>
      </c>
      <c r="N565" s="142" t="s">
        <v>1458</v>
      </c>
      <c r="O565" s="169"/>
      <c r="P565" s="144">
        <v>819</v>
      </c>
      <c r="Q565" s="144">
        <f t="shared" si="99"/>
        <v>819</v>
      </c>
      <c r="R565" s="65"/>
      <c r="S565" s="59"/>
    </row>
    <row r="566" spans="1:19" ht="24.75" hidden="1" customHeight="1" outlineLevel="2" x14ac:dyDescent="0.25">
      <c r="A566" s="17"/>
      <c r="B566" s="205"/>
      <c r="C566" s="205"/>
      <c r="D566" s="8" t="s">
        <v>434</v>
      </c>
      <c r="E566" s="8" t="s">
        <v>1449</v>
      </c>
      <c r="F566" s="8"/>
      <c r="G566" s="7">
        <v>4174</v>
      </c>
      <c r="H566" s="23" t="s">
        <v>1468</v>
      </c>
      <c r="I566" s="9">
        <v>380</v>
      </c>
      <c r="J566" s="9">
        <v>1190</v>
      </c>
      <c r="K566" s="9">
        <f t="shared" si="98"/>
        <v>810</v>
      </c>
      <c r="L566" s="10" t="s">
        <v>1456</v>
      </c>
      <c r="M566" s="142" t="s">
        <v>1493</v>
      </c>
      <c r="N566" s="142" t="s">
        <v>1494</v>
      </c>
      <c r="O566" s="169"/>
      <c r="P566" s="144">
        <v>735</v>
      </c>
      <c r="Q566" s="144">
        <f t="shared" si="99"/>
        <v>735</v>
      </c>
      <c r="R566" s="65"/>
      <c r="S566" s="59"/>
    </row>
    <row r="567" spans="1:19" ht="24.75" hidden="1" customHeight="1" outlineLevel="2" x14ac:dyDescent="0.25">
      <c r="A567" s="17"/>
      <c r="B567" s="205"/>
      <c r="C567" s="205"/>
      <c r="D567" s="8" t="s">
        <v>472</v>
      </c>
      <c r="E567" s="8" t="s">
        <v>1449</v>
      </c>
      <c r="F567" s="8"/>
      <c r="G567" s="7">
        <v>4175</v>
      </c>
      <c r="H567" s="8" t="s">
        <v>1469</v>
      </c>
      <c r="I567" s="9"/>
      <c r="J567" s="9">
        <v>360</v>
      </c>
      <c r="K567" s="9">
        <f t="shared" si="98"/>
        <v>360</v>
      </c>
      <c r="L567" s="10" t="s">
        <v>1470</v>
      </c>
      <c r="M567" s="142" t="s">
        <v>1495</v>
      </c>
      <c r="N567" s="142" t="s">
        <v>1496</v>
      </c>
      <c r="O567" s="169"/>
      <c r="P567" s="144">
        <v>903</v>
      </c>
      <c r="Q567" s="144">
        <f t="shared" si="99"/>
        <v>903</v>
      </c>
      <c r="R567" s="65"/>
      <c r="S567" s="59"/>
    </row>
    <row r="568" spans="1:19" ht="24.75" hidden="1" customHeight="1" outlineLevel="2" x14ac:dyDescent="0.25">
      <c r="A568" s="17"/>
      <c r="B568" s="205"/>
      <c r="C568" s="205"/>
      <c r="D568" s="8" t="s">
        <v>476</v>
      </c>
      <c r="E568" s="8" t="s">
        <v>1450</v>
      </c>
      <c r="F568" s="8"/>
      <c r="G568" s="7">
        <v>4176</v>
      </c>
      <c r="H568" s="8" t="s">
        <v>1471</v>
      </c>
      <c r="I568" s="9">
        <v>780</v>
      </c>
      <c r="J568" s="9">
        <v>1351</v>
      </c>
      <c r="K568" s="9">
        <f t="shared" si="98"/>
        <v>571</v>
      </c>
      <c r="L568" s="10" t="s">
        <v>1456</v>
      </c>
      <c r="M568" s="142" t="s">
        <v>1497</v>
      </c>
      <c r="N568" s="142" t="s">
        <v>1498</v>
      </c>
      <c r="O568" s="169"/>
      <c r="P568" s="144">
        <v>272</v>
      </c>
      <c r="Q568" s="144">
        <f t="shared" si="99"/>
        <v>272</v>
      </c>
      <c r="R568" s="65"/>
      <c r="S568" s="59"/>
    </row>
    <row r="569" spans="1:19" ht="24.75" hidden="1" customHeight="1" outlineLevel="2" x14ac:dyDescent="0.25">
      <c r="A569" s="17"/>
      <c r="B569" s="205"/>
      <c r="C569" s="205"/>
      <c r="D569" s="8" t="s">
        <v>480</v>
      </c>
      <c r="E569" s="8" t="s">
        <v>1451</v>
      </c>
      <c r="F569" s="8"/>
      <c r="G569" s="7">
        <v>4177</v>
      </c>
      <c r="H569" s="8" t="s">
        <v>1472</v>
      </c>
      <c r="I569" s="9"/>
      <c r="J569" s="9">
        <v>1200</v>
      </c>
      <c r="K569" s="9">
        <f t="shared" si="98"/>
        <v>1200</v>
      </c>
      <c r="L569" s="10" t="s">
        <v>1473</v>
      </c>
      <c r="M569" s="142" t="s">
        <v>1499</v>
      </c>
      <c r="N569" s="142" t="s">
        <v>1500</v>
      </c>
      <c r="O569" s="169"/>
      <c r="P569" s="144">
        <v>1775</v>
      </c>
      <c r="Q569" s="144">
        <f t="shared" si="99"/>
        <v>1775</v>
      </c>
      <c r="R569" s="65"/>
      <c r="S569" s="59"/>
    </row>
    <row r="570" spans="1:19" ht="24.75" hidden="1" customHeight="1" outlineLevel="2" x14ac:dyDescent="0.25">
      <c r="A570" s="17"/>
      <c r="B570" s="205"/>
      <c r="C570" s="205"/>
      <c r="D570" s="8" t="s">
        <v>548</v>
      </c>
      <c r="E570" s="8" t="s">
        <v>1121</v>
      </c>
      <c r="F570" s="8"/>
      <c r="G570" s="7">
        <v>4178</v>
      </c>
      <c r="H570" s="8" t="s">
        <v>1474</v>
      </c>
      <c r="I570" s="9"/>
      <c r="J570" s="9">
        <v>1400</v>
      </c>
      <c r="K570" s="9">
        <f t="shared" si="98"/>
        <v>1400</v>
      </c>
      <c r="L570" s="10" t="s">
        <v>1475</v>
      </c>
      <c r="M570" s="142" t="s">
        <v>1501</v>
      </c>
      <c r="N570" s="142" t="s">
        <v>1465</v>
      </c>
      <c r="O570" s="169"/>
      <c r="P570" s="144">
        <v>4968</v>
      </c>
      <c r="Q570" s="144">
        <f t="shared" si="99"/>
        <v>4968</v>
      </c>
      <c r="R570" s="65"/>
      <c r="S570" s="59"/>
    </row>
    <row r="571" spans="1:19" ht="24.75" hidden="1" customHeight="1" outlineLevel="2" x14ac:dyDescent="0.25">
      <c r="A571" s="17"/>
      <c r="B571" s="205"/>
      <c r="C571" s="205"/>
      <c r="D571" s="8" t="s">
        <v>502</v>
      </c>
      <c r="E571" s="8" t="s">
        <v>1121</v>
      </c>
      <c r="F571" s="8"/>
      <c r="G571" s="7">
        <v>4119</v>
      </c>
      <c r="H571" s="8" t="s">
        <v>1476</v>
      </c>
      <c r="I571" s="9"/>
      <c r="J571" s="9">
        <v>950</v>
      </c>
      <c r="K571" s="9">
        <f t="shared" si="98"/>
        <v>950</v>
      </c>
      <c r="L571" s="10" t="s">
        <v>1477</v>
      </c>
      <c r="M571" s="142" t="s">
        <v>1502</v>
      </c>
      <c r="N571" s="142" t="s">
        <v>1467</v>
      </c>
      <c r="O571" s="169"/>
      <c r="P571" s="144">
        <v>640</v>
      </c>
      <c r="Q571" s="144">
        <f t="shared" si="99"/>
        <v>640</v>
      </c>
      <c r="R571" s="65"/>
      <c r="S571" s="59"/>
    </row>
    <row r="572" spans="1:19" ht="24.75" hidden="1" customHeight="1" outlineLevel="2" x14ac:dyDescent="0.25">
      <c r="A572" s="17"/>
      <c r="B572" s="205"/>
      <c r="C572" s="205"/>
      <c r="D572" s="8" t="s">
        <v>504</v>
      </c>
      <c r="E572" s="8" t="s">
        <v>497</v>
      </c>
      <c r="F572" s="8"/>
      <c r="G572" s="7">
        <v>4110</v>
      </c>
      <c r="H572" s="8" t="s">
        <v>1478</v>
      </c>
      <c r="I572" s="9"/>
      <c r="J572" s="9">
        <v>400</v>
      </c>
      <c r="K572" s="9">
        <f t="shared" si="98"/>
        <v>400</v>
      </c>
      <c r="L572" s="10" t="s">
        <v>1479</v>
      </c>
      <c r="M572" s="142" t="s">
        <v>1503</v>
      </c>
      <c r="N572" s="142" t="s">
        <v>1504</v>
      </c>
      <c r="O572" s="169"/>
      <c r="P572" s="144">
        <v>810</v>
      </c>
      <c r="Q572" s="144">
        <f t="shared" si="99"/>
        <v>810</v>
      </c>
      <c r="R572" s="65"/>
      <c r="S572" s="59"/>
    </row>
    <row r="573" spans="1:19" ht="24.75" hidden="1" customHeight="1" outlineLevel="2" x14ac:dyDescent="0.25">
      <c r="A573" s="17"/>
      <c r="B573" s="205"/>
      <c r="C573" s="205"/>
      <c r="D573" s="8" t="s">
        <v>508</v>
      </c>
      <c r="E573" s="8" t="s">
        <v>1452</v>
      </c>
      <c r="F573" s="8"/>
      <c r="G573" s="7">
        <v>4179</v>
      </c>
      <c r="H573" s="8" t="s">
        <v>1480</v>
      </c>
      <c r="I573" s="9">
        <v>1000</v>
      </c>
      <c r="J573" s="9">
        <v>1790.5</v>
      </c>
      <c r="K573" s="9">
        <f t="shared" si="98"/>
        <v>790.5</v>
      </c>
      <c r="L573" s="10" t="s">
        <v>1456</v>
      </c>
      <c r="M573" s="142" t="s">
        <v>1505</v>
      </c>
      <c r="N573" s="142" t="s">
        <v>1506</v>
      </c>
      <c r="O573" s="169"/>
      <c r="P573" s="144">
        <v>583</v>
      </c>
      <c r="Q573" s="144">
        <f t="shared" si="99"/>
        <v>583</v>
      </c>
      <c r="R573" s="65"/>
      <c r="S573" s="59"/>
    </row>
    <row r="574" spans="1:19" ht="24.75" hidden="1" customHeight="1" outlineLevel="2" x14ac:dyDescent="0.25">
      <c r="A574" s="17"/>
      <c r="B574" s="205"/>
      <c r="C574" s="205"/>
      <c r="D574" s="8" t="s">
        <v>551</v>
      </c>
      <c r="E574" s="8" t="s">
        <v>1453</v>
      </c>
      <c r="F574" s="8"/>
      <c r="G574" s="7">
        <v>4180</v>
      </c>
      <c r="H574" s="8" t="s">
        <v>1481</v>
      </c>
      <c r="I574" s="9"/>
      <c r="J574" s="9">
        <v>2300</v>
      </c>
      <c r="K574" s="9">
        <f t="shared" si="98"/>
        <v>2300</v>
      </c>
      <c r="L574" s="10" t="s">
        <v>1482</v>
      </c>
      <c r="M574" s="142" t="s">
        <v>1507</v>
      </c>
      <c r="N574" s="142" t="s">
        <v>1508</v>
      </c>
      <c r="O574" s="169"/>
      <c r="P574" s="144">
        <v>542</v>
      </c>
      <c r="Q574" s="144">
        <f t="shared" si="99"/>
        <v>542</v>
      </c>
      <c r="R574" s="65"/>
      <c r="S574" s="59"/>
    </row>
    <row r="575" spans="1:19" ht="24.75" hidden="1" customHeight="1" outlineLevel="2" x14ac:dyDescent="0.25">
      <c r="A575" s="17"/>
      <c r="B575" s="205"/>
      <c r="C575" s="205"/>
      <c r="D575" s="8" t="s">
        <v>512</v>
      </c>
      <c r="E575" s="8" t="s">
        <v>1454</v>
      </c>
      <c r="F575" s="8"/>
      <c r="G575" s="7">
        <v>4199</v>
      </c>
      <c r="H575" s="8" t="s">
        <v>1483</v>
      </c>
      <c r="I575" s="9"/>
      <c r="J575" s="9">
        <v>400</v>
      </c>
      <c r="K575" s="9">
        <f t="shared" si="98"/>
        <v>400</v>
      </c>
      <c r="L575" s="10"/>
      <c r="M575" s="142" t="s">
        <v>1509</v>
      </c>
      <c r="N575" s="142" t="s">
        <v>1510</v>
      </c>
      <c r="O575" s="169"/>
      <c r="P575" s="144">
        <v>1140</v>
      </c>
      <c r="Q575" s="144">
        <f t="shared" si="99"/>
        <v>1140</v>
      </c>
      <c r="R575" s="65"/>
      <c r="S575" s="59"/>
    </row>
    <row r="576" spans="1:19" ht="24.75" hidden="1" customHeight="1" outlineLevel="2" x14ac:dyDescent="0.25">
      <c r="A576" s="17"/>
      <c r="B576" s="205"/>
      <c r="C576" s="205"/>
      <c r="D576" s="8" t="s">
        <v>514</v>
      </c>
      <c r="E576" s="8" t="s">
        <v>1221</v>
      </c>
      <c r="F576" s="8"/>
      <c r="G576" s="7">
        <v>41101</v>
      </c>
      <c r="H576" s="8" t="s">
        <v>1484</v>
      </c>
      <c r="I576" s="9"/>
      <c r="J576" s="9">
        <v>900</v>
      </c>
      <c r="K576" s="9">
        <f t="shared" si="98"/>
        <v>900</v>
      </c>
      <c r="L576" s="10" t="s">
        <v>1485</v>
      </c>
      <c r="M576" s="142" t="s">
        <v>1511</v>
      </c>
      <c r="N576" s="142" t="s">
        <v>1512</v>
      </c>
      <c r="O576" s="169"/>
      <c r="P576" s="144">
        <v>1315</v>
      </c>
      <c r="Q576" s="144">
        <f t="shared" si="99"/>
        <v>1315</v>
      </c>
      <c r="R576" s="65"/>
      <c r="S576" s="59"/>
    </row>
    <row r="577" spans="1:22" ht="24.75" hidden="1" customHeight="1" outlineLevel="2" x14ac:dyDescent="0.25">
      <c r="A577" s="17"/>
      <c r="B577" s="205"/>
      <c r="C577" s="205"/>
      <c r="D577" s="8"/>
      <c r="E577" s="8"/>
      <c r="F577" s="8"/>
      <c r="G577" s="7"/>
      <c r="H577" s="8"/>
      <c r="I577" s="9"/>
      <c r="J577" s="9"/>
      <c r="K577" s="9"/>
      <c r="L577" s="10"/>
      <c r="M577" s="142" t="s">
        <v>1513</v>
      </c>
      <c r="N577" s="142" t="s">
        <v>1514</v>
      </c>
      <c r="O577" s="169"/>
      <c r="P577" s="144">
        <v>756</v>
      </c>
      <c r="Q577" s="144">
        <f t="shared" si="99"/>
        <v>756</v>
      </c>
      <c r="R577" s="65"/>
      <c r="S577" s="59"/>
    </row>
    <row r="578" spans="1:22" ht="24.75" hidden="1" customHeight="1" outlineLevel="2" x14ac:dyDescent="0.25">
      <c r="A578" s="17"/>
      <c r="B578" s="205"/>
      <c r="C578" s="205"/>
      <c r="D578" s="8"/>
      <c r="E578" s="8"/>
      <c r="F578" s="8"/>
      <c r="G578" s="7"/>
      <c r="H578" s="8"/>
      <c r="I578" s="9"/>
      <c r="J578" s="9"/>
      <c r="K578" s="9"/>
      <c r="L578" s="10"/>
      <c r="M578" s="142" t="s">
        <v>1515</v>
      </c>
      <c r="N578" s="142" t="s">
        <v>1516</v>
      </c>
      <c r="O578" s="169"/>
      <c r="P578" s="144">
        <v>2180</v>
      </c>
      <c r="Q578" s="144">
        <f t="shared" si="99"/>
        <v>2180</v>
      </c>
      <c r="R578" s="65"/>
      <c r="S578" s="59"/>
    </row>
    <row r="579" spans="1:22" ht="24.75" hidden="1" customHeight="1" outlineLevel="2" x14ac:dyDescent="0.25">
      <c r="A579" s="33"/>
      <c r="B579" s="206"/>
      <c r="C579" s="206"/>
      <c r="D579" s="8"/>
      <c r="E579" s="8"/>
      <c r="F579" s="8"/>
      <c r="G579" s="7"/>
      <c r="H579" s="8"/>
      <c r="I579" s="9"/>
      <c r="J579" s="9"/>
      <c r="K579" s="9"/>
      <c r="L579" s="10"/>
      <c r="M579" s="142" t="s">
        <v>1517</v>
      </c>
      <c r="N579" s="142" t="s">
        <v>1518</v>
      </c>
      <c r="O579" s="169"/>
      <c r="P579" s="144">
        <v>450</v>
      </c>
      <c r="Q579" s="144">
        <f t="shared" si="99"/>
        <v>450</v>
      </c>
      <c r="R579" s="65"/>
      <c r="S579" s="59"/>
    </row>
    <row r="580" spans="1:22" ht="24.75" customHeight="1" outlineLevel="1" collapsed="1" x14ac:dyDescent="0.25">
      <c r="A580" s="33"/>
      <c r="B580" s="16"/>
      <c r="C580" s="16"/>
      <c r="D580" s="8"/>
      <c r="E580" s="8"/>
      <c r="F580" s="8"/>
      <c r="G580" s="7"/>
      <c r="H580" s="8"/>
      <c r="I580" s="9"/>
      <c r="J580" s="9"/>
      <c r="K580" s="9"/>
      <c r="L580" s="10"/>
      <c r="M580" s="142"/>
      <c r="N580" s="142"/>
      <c r="O580" s="169"/>
      <c r="P580" s="144"/>
      <c r="Q580" s="144"/>
      <c r="R580" s="65"/>
      <c r="S580" s="59"/>
    </row>
    <row r="581" spans="1:22" ht="29.45" customHeight="1" thickBot="1" x14ac:dyDescent="0.3">
      <c r="A581" s="46" t="s">
        <v>1444</v>
      </c>
      <c r="B581" s="46"/>
      <c r="C581" s="44"/>
      <c r="D581" s="45"/>
      <c r="E581" s="45"/>
      <c r="F581" s="45"/>
      <c r="G581" s="46"/>
      <c r="H581" s="46" t="s">
        <v>418</v>
      </c>
      <c r="I581" s="47">
        <f>SUM(I558:I576)</f>
        <v>11720</v>
      </c>
      <c r="J581" s="47">
        <f>SUM(J558:J576)</f>
        <v>34894.5</v>
      </c>
      <c r="K581" s="47">
        <f t="shared" ref="K581" si="100">SUM(K558:K576)</f>
        <v>23174.5</v>
      </c>
      <c r="L581" s="201" t="s">
        <v>1676</v>
      </c>
      <c r="M581" s="168"/>
      <c r="N581" s="168" t="s">
        <v>418</v>
      </c>
      <c r="O581" s="55">
        <f>SUM(O558:O579)</f>
        <v>0</v>
      </c>
      <c r="P581" s="55">
        <f>SUM(P558:P579)</f>
        <v>23501</v>
      </c>
      <c r="Q581" s="55">
        <f>SUM(Q558:Q579)</f>
        <v>23501</v>
      </c>
      <c r="R581" s="55">
        <f>K581-Q581</f>
        <v>-326.5</v>
      </c>
      <c r="S581" s="78"/>
      <c r="T581" s="61">
        <f>Q581/1.1</f>
        <v>21364.545454545452</v>
      </c>
      <c r="U581" s="62">
        <f>T581-K581</f>
        <v>-1809.9545454545478</v>
      </c>
      <c r="V581" s="63" t="s">
        <v>565</v>
      </c>
    </row>
    <row r="582" spans="1:22" s="84" customFormat="1" ht="24.75" customHeight="1" thickBot="1" x14ac:dyDescent="0.3">
      <c r="A582" s="80"/>
      <c r="B582" s="80"/>
      <c r="C582" s="80"/>
      <c r="D582" s="80"/>
      <c r="E582" s="80"/>
      <c r="F582" s="80"/>
      <c r="G582" s="80"/>
      <c r="H582" s="80" t="s">
        <v>1519</v>
      </c>
      <c r="I582" s="81">
        <f>I423+I463+I518+I557</f>
        <v>92762</v>
      </c>
      <c r="J582" s="81">
        <f>J423+J463+J518+J557+K581</f>
        <v>613130.5</v>
      </c>
      <c r="K582" s="81">
        <f>K423+K463+K518+K557+K581</f>
        <v>520368.5</v>
      </c>
      <c r="L582" s="80"/>
      <c r="M582" s="171"/>
      <c r="N582" s="171" t="s">
        <v>1519</v>
      </c>
      <c r="O582" s="172">
        <f>O423+O463+O518+O557</f>
        <v>100295</v>
      </c>
      <c r="P582" s="172">
        <f>P423+P463+P518+P557</f>
        <v>787354</v>
      </c>
      <c r="Q582" s="172">
        <f>Q423+Q463+Q518+Q557+Q581</f>
        <v>710560</v>
      </c>
      <c r="R582" s="82">
        <f>Q582-K582</f>
        <v>190191.5</v>
      </c>
      <c r="S582" s="83"/>
      <c r="T582" s="61">
        <f>Q582/1.1</f>
        <v>645963.63636363635</v>
      </c>
      <c r="U582" s="85"/>
      <c r="V582" s="86"/>
    </row>
    <row r="584" spans="1:22" ht="25.5" customHeight="1" outlineLevel="1" x14ac:dyDescent="0.25">
      <c r="B584" s="176"/>
      <c r="C584" s="176" t="s">
        <v>1674</v>
      </c>
      <c r="D584" s="175"/>
      <c r="E584" s="175"/>
      <c r="F584" s="177"/>
      <c r="G584" s="177"/>
      <c r="H584" s="176"/>
    </row>
    <row r="587" spans="1:22" x14ac:dyDescent="0.25">
      <c r="Q587" s="174"/>
    </row>
    <row r="588" spans="1:22" x14ac:dyDescent="0.25">
      <c r="Q588" s="174"/>
    </row>
    <row r="591" spans="1:22" x14ac:dyDescent="0.25">
      <c r="Q591" s="174"/>
    </row>
  </sheetData>
  <sheetProtection algorithmName="SHA-512" hashValue="8klAfs6wNkjRP17/p8tAvIPCc72Ck+yMamghBwABOS/rBGd8a49Yd1vfq5Jte/zh0rS5DIqoqBD77Ao9U7BRyQ==" saltValue="SKe6mgYyA6q7D0K55tX4Kw==" spinCount="100000" sheet="1" formatCells="0" formatColumns="0" formatRows="0" insertColumns="0" insertRows="0" insertHyperlinks="0" sort="0" autoFilter="0" pivotTables="0"/>
  <autoFilter ref="J1:J591"/>
  <mergeCells count="245">
    <mergeCell ref="G495:G498"/>
    <mergeCell ref="G503:G506"/>
    <mergeCell ref="G508:G513"/>
    <mergeCell ref="G515:G516"/>
    <mergeCell ref="G542:G543"/>
    <mergeCell ref="G546:G552"/>
    <mergeCell ref="G335:G339"/>
    <mergeCell ref="A321:A340"/>
    <mergeCell ref="B321:B340"/>
    <mergeCell ref="C321:C340"/>
    <mergeCell ref="G345:G359"/>
    <mergeCell ref="G365:G366"/>
    <mergeCell ref="G370:G372"/>
    <mergeCell ref="G373:G374"/>
    <mergeCell ref="G377:G381"/>
    <mergeCell ref="F548:F552"/>
    <mergeCell ref="B531:B535"/>
    <mergeCell ref="C531:C535"/>
    <mergeCell ref="F531:F535"/>
    <mergeCell ref="F527:F528"/>
    <mergeCell ref="A518:B518"/>
    <mergeCell ref="A495:A499"/>
    <mergeCell ref="B495:B499"/>
    <mergeCell ref="C495:C499"/>
    <mergeCell ref="G227:G237"/>
    <mergeCell ref="G246:G248"/>
    <mergeCell ref="G253:G259"/>
    <mergeCell ref="G265:G271"/>
    <mergeCell ref="G281:G285"/>
    <mergeCell ref="G291:G296"/>
    <mergeCell ref="G305:G306"/>
    <mergeCell ref="G308:G318"/>
    <mergeCell ref="G466:G488"/>
    <mergeCell ref="G122:G123"/>
    <mergeCell ref="G125:G130"/>
    <mergeCell ref="G132:G133"/>
    <mergeCell ref="G141:G149"/>
    <mergeCell ref="G151:G153"/>
    <mergeCell ref="G160:G164"/>
    <mergeCell ref="G168:G169"/>
    <mergeCell ref="G171:G181"/>
    <mergeCell ref="G220:G225"/>
    <mergeCell ref="G5:G23"/>
    <mergeCell ref="G42:G47"/>
    <mergeCell ref="F42:F47"/>
    <mergeCell ref="G71:G77"/>
    <mergeCell ref="B81:B89"/>
    <mergeCell ref="F81:F89"/>
    <mergeCell ref="B300:B319"/>
    <mergeCell ref="F300:F319"/>
    <mergeCell ref="F449:F452"/>
    <mergeCell ref="C444:C447"/>
    <mergeCell ref="B260:B274"/>
    <mergeCell ref="F260:F274"/>
    <mergeCell ref="C260:C274"/>
    <mergeCell ref="F219:F225"/>
    <mergeCell ref="F228:F238"/>
    <mergeCell ref="B427:B431"/>
    <mergeCell ref="B25:B31"/>
    <mergeCell ref="C25:C31"/>
    <mergeCell ref="F25:F29"/>
    <mergeCell ref="B42:B50"/>
    <mergeCell ref="C42:C50"/>
    <mergeCell ref="G53:G61"/>
    <mergeCell ref="G81:G89"/>
    <mergeCell ref="G33:G38"/>
    <mergeCell ref="B545:B555"/>
    <mergeCell ref="A545:A555"/>
    <mergeCell ref="C545:C555"/>
    <mergeCell ref="A402:A414"/>
    <mergeCell ref="B402:B414"/>
    <mergeCell ref="F370:F372"/>
    <mergeCell ref="A503:A506"/>
    <mergeCell ref="B503:B506"/>
    <mergeCell ref="F503:F506"/>
    <mergeCell ref="C503:C506"/>
    <mergeCell ref="B479:B480"/>
    <mergeCell ref="B476:B477"/>
    <mergeCell ref="B464:B475"/>
    <mergeCell ref="A449:A452"/>
    <mergeCell ref="A456:A457"/>
    <mergeCell ref="A370:A389"/>
    <mergeCell ref="A531:A535"/>
    <mergeCell ref="B515:B516"/>
    <mergeCell ref="C515:C516"/>
    <mergeCell ref="F515:F516"/>
    <mergeCell ref="F464:F493"/>
    <mergeCell ref="A464:A493"/>
    <mergeCell ref="C464:C493"/>
    <mergeCell ref="A508:A513"/>
    <mergeCell ref="S427:S431"/>
    <mergeCell ref="B558:B579"/>
    <mergeCell ref="C558:C579"/>
    <mergeCell ref="F402:F414"/>
    <mergeCell ref="C402:C414"/>
    <mergeCell ref="F373:F389"/>
    <mergeCell ref="F444:F447"/>
    <mergeCell ref="F427:F431"/>
    <mergeCell ref="B449:B452"/>
    <mergeCell ref="C449:C452"/>
    <mergeCell ref="C391:C394"/>
    <mergeCell ref="B370:B389"/>
    <mergeCell ref="C427:C431"/>
    <mergeCell ref="B456:B461"/>
    <mergeCell ref="C456:C461"/>
    <mergeCell ref="F456:F461"/>
    <mergeCell ref="I527:K528"/>
    <mergeCell ref="G383:G387"/>
    <mergeCell ref="G403:G406"/>
    <mergeCell ref="G427:G431"/>
    <mergeCell ref="G433:G439"/>
    <mergeCell ref="G444:G447"/>
    <mergeCell ref="G449:G451"/>
    <mergeCell ref="A557:B557"/>
    <mergeCell ref="A1:B2"/>
    <mergeCell ref="A69:A79"/>
    <mergeCell ref="B69:B79"/>
    <mergeCell ref="A5:A23"/>
    <mergeCell ref="B5:B23"/>
    <mergeCell ref="F5:F23"/>
    <mergeCell ref="A52:A67"/>
    <mergeCell ref="B52:B67"/>
    <mergeCell ref="C69:C79"/>
    <mergeCell ref="F69:F77"/>
    <mergeCell ref="F33:F38"/>
    <mergeCell ref="A33:A38"/>
    <mergeCell ref="B33:B40"/>
    <mergeCell ref="A25:A31"/>
    <mergeCell ref="A42:A50"/>
    <mergeCell ref="B122:B137"/>
    <mergeCell ref="F122:F137"/>
    <mergeCell ref="C139:C157"/>
    <mergeCell ref="C122:C137"/>
    <mergeCell ref="A159:A165"/>
    <mergeCell ref="B159:B165"/>
    <mergeCell ref="C159:C165"/>
    <mergeCell ref="F159:F165"/>
    <mergeCell ref="A139:A157"/>
    <mergeCell ref="B139:B157"/>
    <mergeCell ref="F139:F157"/>
    <mergeCell ref="B219:B238"/>
    <mergeCell ref="C219:C238"/>
    <mergeCell ref="F321:F334"/>
    <mergeCell ref="A423:B423"/>
    <mergeCell ref="F1:F2"/>
    <mergeCell ref="A167:A185"/>
    <mergeCell ref="B167:B185"/>
    <mergeCell ref="F167:F185"/>
    <mergeCell ref="A187:A217"/>
    <mergeCell ref="B187:B217"/>
    <mergeCell ref="F187:F194"/>
    <mergeCell ref="F195:F217"/>
    <mergeCell ref="A275:A290"/>
    <mergeCell ref="B275:B290"/>
    <mergeCell ref="C275:C290"/>
    <mergeCell ref="A240:A259"/>
    <mergeCell ref="B240:B259"/>
    <mergeCell ref="C240:C259"/>
    <mergeCell ref="F240:F259"/>
    <mergeCell ref="C52:C67"/>
    <mergeCell ref="B395:B400"/>
    <mergeCell ref="A81:A89"/>
    <mergeCell ref="B391:B394"/>
    <mergeCell ref="A122:A137"/>
    <mergeCell ref="A433:A440"/>
    <mergeCell ref="B433:B440"/>
    <mergeCell ref="F433:F440"/>
    <mergeCell ref="A391:A400"/>
    <mergeCell ref="F391:F394"/>
    <mergeCell ref="F395:F400"/>
    <mergeCell ref="A342:A368"/>
    <mergeCell ref="B342:B368"/>
    <mergeCell ref="F342:F368"/>
    <mergeCell ref="L1:L2"/>
    <mergeCell ref="R206:R208"/>
    <mergeCell ref="S206:S208"/>
    <mergeCell ref="F275:F289"/>
    <mergeCell ref="R209:R211"/>
    <mergeCell ref="F424:F425"/>
    <mergeCell ref="S209:S211"/>
    <mergeCell ref="S395:S400"/>
    <mergeCell ref="A260:A274"/>
    <mergeCell ref="G1:G2"/>
    <mergeCell ref="H1:H2"/>
    <mergeCell ref="O1:O2"/>
    <mergeCell ref="P1:P2"/>
    <mergeCell ref="C1:C2"/>
    <mergeCell ref="D1:D2"/>
    <mergeCell ref="A91:A117"/>
    <mergeCell ref="B91:B117"/>
    <mergeCell ref="C105:C117"/>
    <mergeCell ref="F91:F117"/>
    <mergeCell ref="C291:C298"/>
    <mergeCell ref="A291:A298"/>
    <mergeCell ref="B291:B298"/>
    <mergeCell ref="F291:F298"/>
    <mergeCell ref="A219:A238"/>
    <mergeCell ref="C508:C513"/>
    <mergeCell ref="F508:F513"/>
    <mergeCell ref="A515:A516"/>
    <mergeCell ref="B487:B488"/>
    <mergeCell ref="B484:B486"/>
    <mergeCell ref="B481:B483"/>
    <mergeCell ref="A300:A319"/>
    <mergeCell ref="S227:S232"/>
    <mergeCell ref="Q1:Q2"/>
    <mergeCell ref="R1:R2"/>
    <mergeCell ref="S1:S2"/>
    <mergeCell ref="C433:C440"/>
    <mergeCell ref="C370:C389"/>
    <mergeCell ref="C342:C368"/>
    <mergeCell ref="C300:C319"/>
    <mergeCell ref="C33:C40"/>
    <mergeCell ref="I1:I2"/>
    <mergeCell ref="J1:J2"/>
    <mergeCell ref="K1:K2"/>
    <mergeCell ref="M1:M2"/>
    <mergeCell ref="N1:N2"/>
    <mergeCell ref="E1:E2"/>
    <mergeCell ref="R199:R200"/>
    <mergeCell ref="S199:S200"/>
    <mergeCell ref="A537:A539"/>
    <mergeCell ref="B537:B539"/>
    <mergeCell ref="C537:C539"/>
    <mergeCell ref="A541:A543"/>
    <mergeCell ref="B541:B543"/>
    <mergeCell ref="C541:C543"/>
    <mergeCell ref="F541:F543"/>
    <mergeCell ref="F519:F521"/>
    <mergeCell ref="C395:C400"/>
    <mergeCell ref="A519:A525"/>
    <mergeCell ref="B519:B525"/>
    <mergeCell ref="C519:C525"/>
    <mergeCell ref="A527:A528"/>
    <mergeCell ref="B527:B528"/>
    <mergeCell ref="C527:C528"/>
    <mergeCell ref="A444:A447"/>
    <mergeCell ref="B444:B447"/>
    <mergeCell ref="A424:A425"/>
    <mergeCell ref="B424:B425"/>
    <mergeCell ref="C424:C425"/>
    <mergeCell ref="A463:B463"/>
    <mergeCell ref="A427:A431"/>
    <mergeCell ref="F495:F499"/>
    <mergeCell ref="B508:B513"/>
  </mergeCells>
  <phoneticPr fontId="4" type="noConversion"/>
  <pageMargins left="0.7" right="0.7" top="0.75" bottom="0.75" header="0.3" footer="0.3"/>
  <pageSetup paperSize="9" scale="46"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31.08. Pasākumi (sporta, kultūr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Lietotajs</dc:creator>
  <cp:lastModifiedBy>Dace Tauriņa</cp:lastModifiedBy>
  <cp:lastPrinted>2024-02-01T10:11:57Z</cp:lastPrinted>
  <dcterms:created xsi:type="dcterms:W3CDTF">2023-10-27T18:48:20Z</dcterms:created>
  <dcterms:modified xsi:type="dcterms:W3CDTF">2024-04-03T11:04:33Z</dcterms:modified>
</cp:coreProperties>
</file>