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ietotajs\Downloads\"/>
    </mc:Choice>
  </mc:AlternateContent>
  <xr:revisionPtr revIDLastSave="0" documentId="13_ncr:1_{EBC0D6D5-525C-4E48-85C6-62CCC3CD884F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Lapa1" sheetId="1" r:id="rId1"/>
    <sheet name="Veļas_mazgāšana" sheetId="2" r:id="rId2"/>
    <sheet name="Dušas_pakalpojums" sheetId="3" r:id="rId3"/>
    <sheet name="Zāles_noma" sheetId="4" r:id="rId4"/>
    <sheet name="Istabas_noma" sheetId="5" r:id="rId5"/>
  </sheets>
  <calcPr calcId="181029"/>
</workbook>
</file>

<file path=xl/calcChain.xml><?xml version="1.0" encoding="utf-8"?>
<calcChain xmlns="http://schemas.openxmlformats.org/spreadsheetml/2006/main">
  <c r="C17" i="5" l="1"/>
  <c r="C11" i="5"/>
  <c r="C10" i="5"/>
  <c r="C9" i="5"/>
  <c r="C8" i="5"/>
  <c r="C14" i="5" s="1"/>
  <c r="C17" i="4"/>
  <c r="C11" i="4"/>
  <c r="C10" i="4"/>
  <c r="C9" i="4"/>
  <c r="C8" i="4"/>
  <c r="C15" i="3"/>
  <c r="C11" i="3"/>
  <c r="C10" i="3"/>
  <c r="C9" i="3"/>
  <c r="C13" i="3" s="1"/>
  <c r="C16" i="3" s="1"/>
  <c r="C16" i="2"/>
  <c r="C11" i="2"/>
  <c r="C10" i="2"/>
  <c r="C9" i="2"/>
  <c r="E12" i="1"/>
  <c r="F12" i="1" s="1"/>
  <c r="E11" i="1"/>
  <c r="F11" i="1" s="1"/>
  <c r="E10" i="1"/>
  <c r="F10" i="1" s="1"/>
  <c r="D10" i="1"/>
  <c r="E9" i="1"/>
  <c r="F9" i="1" s="1"/>
  <c r="D8" i="1"/>
  <c r="E8" i="1" s="1"/>
  <c r="F8" i="1" s="1"/>
  <c r="E7" i="1"/>
  <c r="F7" i="1" s="1"/>
  <c r="C14" i="4" l="1"/>
  <c r="C14" i="2"/>
  <c r="C17" i="3"/>
  <c r="C16" i="4"/>
  <c r="C18" i="4" s="1"/>
  <c r="C19" i="4" s="1"/>
  <c r="C17" i="2"/>
  <c r="C18" i="2" s="1"/>
  <c r="C19" i="2" s="1"/>
  <c r="C16" i="5"/>
  <c r="C18" i="5" s="1"/>
  <c r="C19" i="5"/>
  <c r="C18" i="3"/>
  <c r="C20" i="2" l="1"/>
  <c r="C21" i="2" s="1"/>
  <c r="C28" i="2" s="1"/>
  <c r="C19" i="3"/>
  <c r="C20" i="3" s="1"/>
  <c r="C27" i="3" s="1"/>
  <c r="C20" i="5"/>
  <c r="C21" i="5" s="1"/>
  <c r="C24" i="5" s="1"/>
  <c r="C20" i="4"/>
  <c r="C21" i="4" s="1"/>
  <c r="C24" i="4" s="1"/>
</calcChain>
</file>

<file path=xl/sharedStrings.xml><?xml version="1.0" encoding="utf-8"?>
<sst xmlns="http://schemas.openxmlformats.org/spreadsheetml/2006/main" count="161" uniqueCount="87">
  <si>
    <t>Nr. p.k.</t>
  </si>
  <si>
    <t>Pakalpojuma veids</t>
  </si>
  <si>
    <t>Mērvienība</t>
  </si>
  <si>
    <r>
      <t>Cena bez PVN (</t>
    </r>
    <r>
      <rPr>
        <b/>
        <i/>
        <sz val="11"/>
        <color rgb="FF000000"/>
        <rFont val="Calibri"/>
        <family val="2"/>
        <charset val="186"/>
      </rPr>
      <t>euro)</t>
    </r>
  </si>
  <si>
    <r>
      <t xml:space="preserve">PVN </t>
    </r>
    <r>
      <rPr>
        <b/>
        <i/>
        <sz val="11"/>
        <color rgb="FF000000"/>
        <rFont val="Calibri"/>
        <family val="2"/>
        <charset val="186"/>
      </rPr>
      <t>(euro)</t>
    </r>
  </si>
  <si>
    <r>
      <t xml:space="preserve">Cena ar PVN </t>
    </r>
    <r>
      <rPr>
        <b/>
        <i/>
        <sz val="11"/>
        <color rgb="FF000000"/>
        <rFont val="Calibri"/>
        <family val="2"/>
        <charset val="186"/>
      </rPr>
      <t>(euro)</t>
    </r>
  </si>
  <si>
    <t>1.</t>
  </si>
  <si>
    <t>Veļas mazgāšana (1 reize)</t>
  </si>
  <si>
    <t>mazgāšanas cikls</t>
  </si>
  <si>
    <t>2.</t>
  </si>
  <si>
    <t>3.</t>
  </si>
  <si>
    <t>Dušas pakalpojums (45 min.)</t>
  </si>
  <si>
    <t>apmeklētājs</t>
  </si>
  <si>
    <t>4.</t>
  </si>
  <si>
    <t>5.</t>
  </si>
  <si>
    <t>Zāles nomas maksa (74m2)</t>
  </si>
  <si>
    <t>1 stunda</t>
  </si>
  <si>
    <t>6.</t>
  </si>
  <si>
    <t>Istabas nomas maksa nakšņošanai (ieskaitot sanitāro mezglu) (18,10m2)</t>
  </si>
  <si>
    <t>1 diennakts</t>
  </si>
  <si>
    <t>Maksas pakalpojuma izcenojuma aprēķins</t>
  </si>
  <si>
    <t>Iestāde, struktūrvienība: Staiceles pilsētas un pagasta pakalpojumu sniegšanas centrs, Staiceles Dienas aprūpes centrs</t>
  </si>
  <si>
    <t>Maksas pakalpojuma veids: Maksa par veļas mazgāšanu (1 cikls)</t>
  </si>
  <si>
    <t>Rādītājs (materiāla/izejvielas, atlīdzība un citi izmaksu veidi)</t>
  </si>
  <si>
    <t>Izmaksu aprēķins</t>
  </si>
  <si>
    <t>Izmaksu apjoms vienai maksas pakalpojuma vienībai</t>
  </si>
  <si>
    <t>Tiešās izmaksas</t>
  </si>
  <si>
    <t>Darba algas un sociālais nodoklis (23,59%)</t>
  </si>
  <si>
    <t>Apkopējas atalgojums 700 EUR+23,59% mēnesī, 10 min pakalpojuma nodrošināšanai</t>
  </si>
  <si>
    <t>Ūdens izmaksas</t>
  </si>
  <si>
    <t>1 mazgāšanas ciklā patērējas aptuveni 45 litri ūdens (1m3 ūdens izmaksas 1,41eur, kopā 45/1000=0,045m3*1,41=0,06)</t>
  </si>
  <si>
    <t>Elektrības izmaksas</t>
  </si>
  <si>
    <t>1 kwh mazgāšanas cikls x  0,19eur= 0,19 + apgaismojums 0,05 (21651,18*0,19/1375,90*19,70/2016h(darba stundas gadā)*2h(vidējais viena mazgāšanas cikla ilgums)) = 0,24</t>
  </si>
  <si>
    <t>Veļas pulvera izmaksas</t>
  </si>
  <si>
    <t>Vidējās pulvera izmaksas 1 mazgāšanas ciklam</t>
  </si>
  <si>
    <t>Materiāli telpu uzkopšanai un higiēnai</t>
  </si>
  <si>
    <t>Tīrīšanas līdzekļi (attiecināmās izmaksas)</t>
  </si>
  <si>
    <t>Tiešās izmaksas kopā:</t>
  </si>
  <si>
    <t>Netiešās izmaksas</t>
  </si>
  <si>
    <t>Apkures izmaksas</t>
  </si>
  <si>
    <t>Telpas siltuma izmaksas (51,233 Mwh gadā *104,73eur +pvn /281,50m2*19,70m2 /7mēneši/30dienas/24h*2h)</t>
  </si>
  <si>
    <t>Administrācijas izmaksas 10%</t>
  </si>
  <si>
    <t>Finanšu nodaļas izmaksas, pārskaitījumu veikšana, uzskaite, maksājumu saņemšana</t>
  </si>
  <si>
    <t>Netiešās izmaksas kopā:</t>
  </si>
  <si>
    <t>Pakalpojuma izmaksa kopā:</t>
  </si>
  <si>
    <t>PVN</t>
  </si>
  <si>
    <t>Cena kopā ar PVN</t>
  </si>
  <si>
    <t>Norāda likuma "Par pievienotās vērtības nodokli" attiecīgo pantu un tā daļu, saskaņā ar kuru maksas pakalpojumam piemēro samazināto pievienotās vērtības nodokļa likmi vai pievienotās vērtības nodokli nepiemēro.</t>
  </si>
  <si>
    <t>Prognozētais maksas pakalpojuma vienību skaits gadā</t>
  </si>
  <si>
    <t>Prognozētie ieņēmumi no pakalpojuma gadā</t>
  </si>
  <si>
    <t>Aprēķinu sagatavoja: Linita Amoliņa</t>
  </si>
  <si>
    <t>Iestādes vadītājs: Erlens Mahts</t>
  </si>
  <si>
    <t>Datums: 09.04.2024.</t>
  </si>
  <si>
    <t>Maksas pakalpojuma veids: Maksa par dušas pakalpojumu (45 min)</t>
  </si>
  <si>
    <t>Apkopējas atalgojums 10min. uzkopšanai pēc katra klienta</t>
  </si>
  <si>
    <t>1 mazgāšanās ciklā patērējas aptuveni 50 litri ūdens (1m3 ūdens izmaksas 1,41eur, kopā 50/1000=0,05m3*1,41=0,07)</t>
  </si>
  <si>
    <t>1 kwh boilera uzsildīšana 0,19eur + apgaismojums, ventilators 0,05eur</t>
  </si>
  <si>
    <t>Telpas siltuma izmaksas (51,233 Mwh gadā *104,73eur +pvn /281,50m2*3,9m2 /7mēneši/30dienas/24h/60*45)</t>
  </si>
  <si>
    <t>Maksas pakalpojuma veids:  Zāles nomas maksa 74m2 (1 stunda)</t>
  </si>
  <si>
    <t>Apkopējas darba alga 2024.g. (700 EUR*23,59%) / 167 darba stundas mēnesī/60*80 (60min telpu tīrīšana + 20min telpas ierādīšana)</t>
  </si>
  <si>
    <t>Elektroenerģijas izmaksas</t>
  </si>
  <si>
    <t>Patēriņš 21651,18kw gadā.*0,19eur/1375,90m2*74m2/2016h</t>
  </si>
  <si>
    <t>51,233 Mwh gadā *104,73eur+pvn /281,50m2*74m2/7mēn/30diena/24h</t>
  </si>
  <si>
    <t>Ūdens/kanalizācija</t>
  </si>
  <si>
    <t>vidēji 33,79 m3 mēnesī visai ēkai* 1,41EUR/167h*20%(dienas centra telpas sastāda aptuveni 20% no kopējās ēkas platības)</t>
  </si>
  <si>
    <t xml:space="preserve"> Tīrīšanas līdzekļi, šķidrās ziepes, wc papīrs.</t>
  </si>
  <si>
    <t>Atkritumu izvešana</t>
  </si>
  <si>
    <t>Izmaksas mēnesī 54,93eur, attiecināms 0,30eur</t>
  </si>
  <si>
    <t xml:space="preserve">10% administrācijas izdevumi </t>
  </si>
  <si>
    <t>Administrācijas izmaksas, Finanšu nodaļas izdevumi, uzskaite, norēķinu veikšana</t>
  </si>
  <si>
    <t>Amortizācijas izmaksas</t>
  </si>
  <si>
    <t>158,21 EUR (noliet.mēn.)/1375,90 m2 (kop.plat.) x 74m2 (zāles platība.)/167h</t>
  </si>
  <si>
    <t>Pakalpojuma izmaksa</t>
  </si>
  <si>
    <t xml:space="preserve">Iestādes vadītājs: Erlens Mahts </t>
  </si>
  <si>
    <t>Maksas pakalpojuma veids: Istabas izmantošana (ieskaitot sanitāro mezglu) (diennaktī)</t>
  </si>
  <si>
    <t>Apkopējas darba alga 2024.g. 700EUR +23,59% VSAOI /276h mēnesī/60*40min. (30 minūtes uzkopšanai + 10 minūtes telpu ierādīšanai)</t>
  </si>
  <si>
    <t>Patēriņš 21651,18kw gadā.*0,19eur /1375,90m2*18,10m2/366 dienas</t>
  </si>
  <si>
    <t>1 mazgāšanās ciklā patērējas aptuveni 50 litri ūdens (1m3 ūdens izmaksas 1,41eur, kopā 50/1000=0,05m3*1,41=0,07), + 30 litri ūdens tualetes izmantošanai (0,03m3*1,41=0,04)</t>
  </si>
  <si>
    <t>51,233 Mwh gadā * 104,73eur+pvn /281,50m2*18,1m2/7mēn/30diena</t>
  </si>
  <si>
    <t xml:space="preserve"> Tīrīšanas līdzekļi, šķidrās ziepes, wc papīrs</t>
  </si>
  <si>
    <t>Izmaksas mēnesī 54,93eur, attiecināms 0,20eur</t>
  </si>
  <si>
    <t>158,21 EUR (noliet.mēn.)/1375,90 m2 (kop.plat.) x 18,10m2 (istabiņas platība.)/30d.</t>
  </si>
  <si>
    <t>Dušas pakalpojums personām, kurām piešķirts trūcīgas, maznodrošinātas personas/ģimenes statuss, cilvēkiem ar invaliditāti (45.min.)</t>
  </si>
  <si>
    <t>Veļas mazgāšana personām, kurām piešķirts trūcīgas, maznodrošinātas personas/ģimenes statuss, cilvēkiem ar invaliditāti (1 reize)</t>
  </si>
  <si>
    <t>LIMBAŽU NOVADA PAŠVALDĪBAS STAICELES PILSĒTAS UN PAGASTA PAKALPOJUMU SNIEGŠANAS CENTRA STAICELES  DIENAS APRŪPES CENTRA MAKSAS PAKALPOJUMU IZCENOJUMI</t>
  </si>
  <si>
    <t>PIELIKUMS</t>
  </si>
  <si>
    <t>Limbažu novada domes 25.04.2024. sēdes lēmumam Nr.278 (protokols Nr.7, 24.)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</si>
</sst>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&quot; &quot;[$€-426]&quot; &quot;#,##0.00&quot; &quot;;&quot;-&quot;[$€-426]&quot; &quot;#,##0.00&quot; &quot;;&quot; &quot;[$€-426]&quot; -&quot;00&quot; &quot;;&quot; &quot;@&quot; &quot;"/>
    <numFmt numFmtId="165" formatCode="&quot; &quot;[$Ls-426]&quot; &quot;#,##0.00&quot; &quot;;&quot;-&quot;[$Ls-426]&quot; &quot;#,##0.00&quot; &quot;;&quot; &quot;[$Ls-426]&quot; -&quot;00&quot; &quot;;&quot; &quot;@&quot; &quot;"/>
    <numFmt numFmtId="166" formatCode="#,##0.00&quot; &quot;[$€-426];[Red]#,##0.00&quot; &quot;[$€-426]"/>
    <numFmt numFmtId="167" formatCode="&quot; Ls &quot;#,##0.00&quot; &quot;;&quot;-Ls &quot;#,##0.00&quot; &quot;;&quot; Ls -&quot;00&quot; &quot;;&quot; &quot;@&quot; &quot;"/>
  </numFmts>
  <fonts count="21" x14ac:knownFonts="1">
    <font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</font>
    <font>
      <b/>
      <i/>
      <sz val="11"/>
      <color rgb="FF000000"/>
      <name val="Calibri"/>
      <family val="2"/>
      <charset val="186"/>
    </font>
    <font>
      <sz val="11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0"/>
      <color rgb="FF000000"/>
      <name val="Times New Roman"/>
      <family val="1"/>
      <charset val="186"/>
    </font>
    <font>
      <b/>
      <sz val="11"/>
      <color rgb="FF00000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sz val="10"/>
      <color rgb="FF000000"/>
      <name val="Calibri"/>
      <family val="2"/>
      <charset val="186"/>
    </font>
    <font>
      <b/>
      <sz val="12"/>
      <color rgb="FF000000"/>
      <name val="Calibri"/>
      <family val="2"/>
      <charset val="186"/>
    </font>
    <font>
      <sz val="12"/>
      <color rgb="FF000000"/>
      <name val="Calibri"/>
      <family val="2"/>
      <charset val="186"/>
    </font>
    <font>
      <sz val="11"/>
      <color rgb="FFFF0000"/>
      <name val="Calibri"/>
      <family val="2"/>
      <charset val="186"/>
    </font>
    <font>
      <sz val="12"/>
      <color rgb="FF000000"/>
      <name val="Times New Roman"/>
      <family val="1"/>
      <charset val="186"/>
    </font>
    <font>
      <b/>
      <sz val="9"/>
      <color rgb="FF000000"/>
      <name val="Times New Roman"/>
      <family val="1"/>
      <charset val="186"/>
    </font>
    <font>
      <sz val="8"/>
      <color rgb="FF000000"/>
      <name val="Times New Roman"/>
      <family val="1"/>
      <charset val="186"/>
    </font>
    <font>
      <sz val="11"/>
      <color rgb="FFBFBFBF"/>
      <name val="Calibri"/>
      <family val="2"/>
      <charset val="186"/>
    </font>
    <font>
      <sz val="11"/>
      <color rgb="FFC00000"/>
      <name val="Calibri"/>
      <family val="2"/>
      <charset val="186"/>
    </font>
    <font>
      <sz val="11"/>
      <color rgb="FFD9D9D9"/>
      <name val="Calibri"/>
      <family val="2"/>
      <charset val="186"/>
    </font>
    <font>
      <b/>
      <sz val="12"/>
      <name val="Times New Roman"/>
      <family val="1"/>
      <charset val="186"/>
    </font>
    <font>
      <b/>
      <sz val="12"/>
      <name val="Calibri"/>
      <family val="2"/>
      <charset val="186"/>
    </font>
  </fonts>
  <fills count="7">
    <fill>
      <patternFill patternType="none"/>
    </fill>
    <fill>
      <patternFill patternType="gray125"/>
    </fill>
    <fill>
      <patternFill patternType="solid">
        <fgColor rgb="FFFCE4D6"/>
        <bgColor rgb="FFFCE4D6"/>
      </patternFill>
    </fill>
    <fill>
      <patternFill patternType="solid">
        <fgColor rgb="FFEDEDED"/>
        <bgColor rgb="FFEDEDED"/>
      </patternFill>
    </fill>
    <fill>
      <patternFill patternType="solid">
        <fgColor rgb="FFFFFF99"/>
        <bgColor rgb="FFFFFF99"/>
      </patternFill>
    </fill>
    <fill>
      <patternFill patternType="solid">
        <fgColor rgb="FFD6E3BC"/>
        <bgColor rgb="FFD6E3BC"/>
      </patternFill>
    </fill>
    <fill>
      <patternFill patternType="solid">
        <fgColor rgb="FFFFFF66"/>
        <bgColor rgb="FFFFFF66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/>
    <xf numFmtId="164" fontId="1" fillId="0" borderId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0" fontId="1" fillId="0" borderId="0" applyNumberFormat="0" applyFont="0" applyBorder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12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2" fontId="0" fillId="2" borderId="2" xfId="0" applyNumberFormat="1" applyFill="1" applyBorder="1" applyAlignment="1">
      <alignment vertical="center" wrapText="1"/>
    </xf>
    <xf numFmtId="2" fontId="0" fillId="2" borderId="1" xfId="0" applyNumberFormat="1" applyFill="1" applyBorder="1" applyAlignment="1">
      <alignment horizontal="center" vertical="center"/>
    </xf>
    <xf numFmtId="2" fontId="0" fillId="0" borderId="0" xfId="0" applyNumberFormat="1"/>
    <xf numFmtId="0" fontId="0" fillId="0" borderId="1" xfId="0" applyBorder="1" applyAlignment="1">
      <alignment vertical="center" wrapText="1"/>
    </xf>
    <xf numFmtId="2" fontId="0" fillId="0" borderId="2" xfId="0" applyNumberFormat="1" applyBorder="1" applyAlignment="1">
      <alignment vertical="center"/>
    </xf>
    <xf numFmtId="2" fontId="0" fillId="3" borderId="1" xfId="0" applyNumberFormat="1" applyFill="1" applyBorder="1" applyAlignment="1">
      <alignment horizontal="center" vertical="center"/>
    </xf>
    <xf numFmtId="2" fontId="0" fillId="2" borderId="2" xfId="0" applyNumberFormat="1" applyFill="1" applyBorder="1" applyAlignment="1">
      <alignment vertical="center"/>
    </xf>
    <xf numFmtId="0" fontId="4" fillId="0" borderId="0" xfId="3" applyFont="1"/>
    <xf numFmtId="0" fontId="4" fillId="0" borderId="0" xfId="0" applyFont="1"/>
    <xf numFmtId="2" fontId="4" fillId="0" borderId="0" xfId="3" applyNumberFormat="1" applyFont="1"/>
    <xf numFmtId="0" fontId="4" fillId="0" borderId="0" xfId="3" applyFont="1" applyAlignment="1">
      <alignment horizontal="left"/>
    </xf>
    <xf numFmtId="0" fontId="6" fillId="0" borderId="0" xfId="3" applyFont="1" applyAlignment="1">
      <alignment vertical="center"/>
    </xf>
    <xf numFmtId="0" fontId="6" fillId="0" borderId="0" xfId="3" applyFont="1"/>
    <xf numFmtId="0" fontId="5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7" fillId="0" borderId="1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164" fontId="4" fillId="0" borderId="1" xfId="5" applyNumberFormat="1" applyFont="1" applyBorder="1" applyAlignment="1">
      <alignment horizontal="center" vertical="center" wrapText="1"/>
    </xf>
    <xf numFmtId="164" fontId="6" fillId="0" borderId="1" xfId="5" applyNumberFormat="1" applyFont="1" applyBorder="1" applyAlignment="1">
      <alignment horizontal="center" vertical="center" wrapText="1"/>
    </xf>
    <xf numFmtId="0" fontId="7" fillId="4" borderId="1" xfId="3" applyFont="1" applyFill="1" applyBorder="1" applyAlignment="1">
      <alignment horizontal="right" vertical="center" wrapText="1"/>
    </xf>
    <xf numFmtId="0" fontId="4" fillId="4" borderId="1" xfId="3" applyFont="1" applyFill="1" applyBorder="1" applyAlignment="1">
      <alignment horizontal="center" vertical="center" wrapText="1"/>
    </xf>
    <xf numFmtId="164" fontId="7" fillId="4" borderId="1" xfId="5" applyNumberFormat="1" applyFont="1" applyFill="1" applyBorder="1" applyAlignment="1">
      <alignment horizontal="center" vertical="center" wrapText="1"/>
    </xf>
    <xf numFmtId="0" fontId="4" fillId="0" borderId="1" xfId="3" applyFont="1" applyBorder="1"/>
    <xf numFmtId="0" fontId="6" fillId="0" borderId="0" xfId="3" applyFont="1" applyAlignment="1">
      <alignment horizontal="center" vertical="center" wrapText="1"/>
    </xf>
    <xf numFmtId="164" fontId="6" fillId="0" borderId="1" xfId="1" applyFont="1" applyBorder="1" applyAlignment="1">
      <alignment horizontal="center" vertical="center" wrapText="1"/>
    </xf>
    <xf numFmtId="0" fontId="5" fillId="4" borderId="6" xfId="3" applyFont="1" applyFill="1" applyBorder="1" applyAlignment="1">
      <alignment horizontal="right" vertical="center" wrapText="1"/>
    </xf>
    <xf numFmtId="0" fontId="5" fillId="4" borderId="6" xfId="3" applyFont="1" applyFill="1" applyBorder="1" applyAlignment="1">
      <alignment horizontal="center" vertical="center" wrapText="1"/>
    </xf>
    <xf numFmtId="164" fontId="5" fillId="4" borderId="6" xfId="5" applyNumberFormat="1" applyFont="1" applyFill="1" applyBorder="1" applyAlignment="1">
      <alignment horizontal="center" vertical="center" wrapText="1"/>
    </xf>
    <xf numFmtId="0" fontId="5" fillId="4" borderId="1" xfId="3" applyFont="1" applyFill="1" applyBorder="1" applyAlignment="1">
      <alignment horizontal="right" vertical="center" wrapText="1"/>
    </xf>
    <xf numFmtId="9" fontId="5" fillId="4" borderId="1" xfId="3" applyNumberFormat="1" applyFont="1" applyFill="1" applyBorder="1" applyAlignment="1">
      <alignment horizontal="center" vertical="center" wrapText="1"/>
    </xf>
    <xf numFmtId="164" fontId="5" fillId="4" borderId="1" xfId="5" applyNumberFormat="1" applyFont="1" applyFill="1" applyBorder="1" applyAlignment="1">
      <alignment horizontal="center" vertical="center" wrapText="1"/>
    </xf>
    <xf numFmtId="0" fontId="5" fillId="4" borderId="1" xfId="3" applyFont="1" applyFill="1" applyBorder="1" applyAlignment="1">
      <alignment horizontal="center" vertical="center" wrapText="1"/>
    </xf>
    <xf numFmtId="0" fontId="6" fillId="0" borderId="0" xfId="3" applyFont="1" applyAlignment="1">
      <alignment horizontal="center" vertical="center"/>
    </xf>
    <xf numFmtId="164" fontId="5" fillId="0" borderId="1" xfId="5" applyNumberFormat="1" applyFont="1" applyBorder="1" applyAlignment="1">
      <alignment horizontal="center"/>
    </xf>
    <xf numFmtId="0" fontId="8" fillId="0" borderId="0" xfId="3" applyFont="1" applyAlignment="1">
      <alignment horizontal="center" vertical="center"/>
    </xf>
    <xf numFmtId="0" fontId="5" fillId="0" borderId="0" xfId="3" applyFont="1"/>
    <xf numFmtId="0" fontId="5" fillId="0" borderId="4" xfId="3" applyFont="1" applyBorder="1"/>
    <xf numFmtId="0" fontId="9" fillId="0" borderId="0" xfId="3" applyFont="1"/>
    <xf numFmtId="0" fontId="9" fillId="0" borderId="1" xfId="3" applyFont="1" applyBorder="1" applyAlignment="1">
      <alignment horizontal="center" vertical="center" wrapText="1"/>
    </xf>
    <xf numFmtId="0" fontId="0" fillId="0" borderId="1" xfId="3" applyFont="1" applyBorder="1"/>
    <xf numFmtId="0" fontId="9" fillId="0" borderId="0" xfId="3" applyFont="1" applyAlignment="1">
      <alignment horizontal="center" vertical="center" wrapText="1"/>
    </xf>
    <xf numFmtId="0" fontId="10" fillId="0" borderId="1" xfId="3" applyFont="1" applyBorder="1" applyAlignment="1">
      <alignment horizontal="center"/>
    </xf>
    <xf numFmtId="164" fontId="10" fillId="0" borderId="1" xfId="5" applyNumberFormat="1" applyFont="1" applyBorder="1" applyAlignment="1">
      <alignment horizontal="center"/>
    </xf>
    <xf numFmtId="0" fontId="0" fillId="0" borderId="0" xfId="3" applyFont="1"/>
    <xf numFmtId="0" fontId="8" fillId="0" borderId="7" xfId="4" applyFont="1" applyBorder="1" applyAlignment="1">
      <alignment horizontal="right" vertical="center"/>
    </xf>
    <xf numFmtId="0" fontId="8" fillId="0" borderId="0" xfId="4" applyFont="1" applyAlignment="1">
      <alignment horizontal="right" vertical="center"/>
    </xf>
    <xf numFmtId="0" fontId="8" fillId="0" borderId="8" xfId="4" applyFont="1" applyBorder="1" applyAlignment="1">
      <alignment horizontal="right" vertical="center"/>
    </xf>
    <xf numFmtId="0" fontId="0" fillId="0" borderId="0" xfId="4" applyFont="1"/>
    <xf numFmtId="0" fontId="11" fillId="0" borderId="0" xfId="4" applyFont="1"/>
    <xf numFmtId="0" fontId="5" fillId="0" borderId="1" xfId="4" applyFont="1" applyBorder="1" applyAlignment="1">
      <alignment horizontal="center" vertical="center" wrapText="1"/>
    </xf>
    <xf numFmtId="0" fontId="2" fillId="0" borderId="0" xfId="4" applyFont="1"/>
    <xf numFmtId="0" fontId="6" fillId="0" borderId="1" xfId="4" applyFont="1" applyBorder="1" applyAlignment="1">
      <alignment horizontal="center" vertical="center" wrapText="1"/>
    </xf>
    <xf numFmtId="0" fontId="8" fillId="0" borderId="1" xfId="4" applyFont="1" applyBorder="1" applyAlignment="1">
      <alignment vertical="center" wrapText="1"/>
    </xf>
    <xf numFmtId="165" fontId="6" fillId="0" borderId="1" xfId="6" applyFont="1" applyBorder="1" applyAlignment="1">
      <alignment horizontal="center" vertical="center" wrapText="1"/>
    </xf>
    <xf numFmtId="164" fontId="6" fillId="0" borderId="1" xfId="6" applyNumberFormat="1" applyFont="1" applyFill="1" applyBorder="1" applyAlignment="1">
      <alignment horizontal="center" vertical="center" wrapText="1"/>
    </xf>
    <xf numFmtId="0" fontId="12" fillId="0" borderId="0" xfId="4" applyFont="1"/>
    <xf numFmtId="0" fontId="6" fillId="0" borderId="1" xfId="4" applyFont="1" applyBorder="1" applyAlignment="1">
      <alignment horizontal="center" wrapText="1"/>
    </xf>
    <xf numFmtId="0" fontId="6" fillId="0" borderId="6" xfId="4" applyFont="1" applyBorder="1" applyAlignment="1">
      <alignment horizontal="center" vertical="center" wrapText="1"/>
    </xf>
    <xf numFmtId="164" fontId="6" fillId="0" borderId="6" xfId="6" applyNumberFormat="1" applyFont="1" applyFill="1" applyBorder="1" applyAlignment="1">
      <alignment horizontal="center" vertical="center" wrapText="1"/>
    </xf>
    <xf numFmtId="0" fontId="8" fillId="5" borderId="1" xfId="4" applyFont="1" applyFill="1" applyBorder="1" applyAlignment="1">
      <alignment horizontal="right" vertical="center" wrapText="1"/>
    </xf>
    <xf numFmtId="0" fontId="6" fillId="5" borderId="1" xfId="4" applyFont="1" applyFill="1" applyBorder="1" applyAlignment="1">
      <alignment horizontal="center" vertical="center" wrapText="1"/>
    </xf>
    <xf numFmtId="164" fontId="8" fillId="5" borderId="1" xfId="6" applyNumberFormat="1" applyFont="1" applyFill="1" applyBorder="1" applyAlignment="1">
      <alignment horizontal="center" vertical="center" wrapText="1"/>
    </xf>
    <xf numFmtId="164" fontId="6" fillId="0" borderId="1" xfId="6" applyNumberFormat="1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6" fillId="0" borderId="9" xfId="4" applyFont="1" applyBorder="1" applyAlignment="1">
      <alignment horizontal="center" vertical="center" wrapText="1"/>
    </xf>
    <xf numFmtId="0" fontId="5" fillId="6" borderId="1" xfId="4" applyFont="1" applyFill="1" applyBorder="1" applyAlignment="1">
      <alignment horizontal="right" vertical="center" wrapText="1"/>
    </xf>
    <xf numFmtId="0" fontId="13" fillId="6" borderId="1" xfId="4" applyFont="1" applyFill="1" applyBorder="1" applyAlignment="1">
      <alignment horizontal="center" vertical="center" wrapText="1"/>
    </xf>
    <xf numFmtId="164" fontId="5" fillId="6" borderId="9" xfId="6" applyNumberFormat="1" applyFont="1" applyFill="1" applyBorder="1" applyAlignment="1">
      <alignment horizontal="center" vertical="center" wrapText="1"/>
    </xf>
    <xf numFmtId="9" fontId="5" fillId="6" borderId="1" xfId="4" applyNumberFormat="1" applyFont="1" applyFill="1" applyBorder="1" applyAlignment="1">
      <alignment horizontal="center" vertical="center" wrapText="1"/>
    </xf>
    <xf numFmtId="164" fontId="5" fillId="6" borderId="1" xfId="6" applyNumberFormat="1" applyFont="1" applyFill="1" applyBorder="1" applyAlignment="1">
      <alignment horizontal="center" vertical="center" wrapText="1"/>
    </xf>
    <xf numFmtId="166" fontId="10" fillId="0" borderId="1" xfId="6" applyNumberFormat="1" applyFont="1" applyBorder="1" applyAlignment="1">
      <alignment horizontal="center"/>
    </xf>
    <xf numFmtId="0" fontId="8" fillId="0" borderId="0" xfId="4" applyFont="1" applyAlignment="1">
      <alignment horizontal="center" vertical="center"/>
    </xf>
    <xf numFmtId="0" fontId="5" fillId="0" borderId="0" xfId="4" applyFont="1"/>
    <xf numFmtId="0" fontId="5" fillId="0" borderId="0" xfId="4" applyFont="1" applyAlignment="1">
      <alignment horizontal="left"/>
    </xf>
    <xf numFmtId="0" fontId="10" fillId="0" borderId="4" xfId="2" applyFont="1" applyBorder="1"/>
    <xf numFmtId="0" fontId="14" fillId="0" borderId="10" xfId="4" applyFont="1" applyBorder="1" applyAlignment="1">
      <alignment horizontal="center" vertical="center" wrapText="1"/>
    </xf>
    <xf numFmtId="9" fontId="6" fillId="0" borderId="0" xfId="4" applyNumberFormat="1" applyFont="1" applyAlignment="1">
      <alignment horizontal="center" vertical="center" wrapText="1"/>
    </xf>
    <xf numFmtId="164" fontId="8" fillId="0" borderId="0" xfId="6" applyNumberFormat="1" applyFont="1" applyFill="1" applyAlignment="1">
      <alignment horizontal="center" vertical="center" wrapText="1"/>
    </xf>
    <xf numFmtId="0" fontId="15" fillId="0" borderId="0" xfId="4" applyFont="1"/>
    <xf numFmtId="0" fontId="4" fillId="0" borderId="0" xfId="4" applyFont="1"/>
    <xf numFmtId="0" fontId="12" fillId="0" borderId="0" xfId="4" applyFont="1" applyAlignment="1">
      <alignment wrapText="1"/>
    </xf>
    <xf numFmtId="0" fontId="5" fillId="0" borderId="0" xfId="4" applyFont="1" applyAlignment="1">
      <alignment horizontal="center" vertical="center" wrapText="1"/>
    </xf>
    <xf numFmtId="164" fontId="0" fillId="0" borderId="0" xfId="4" applyNumberFormat="1" applyFont="1"/>
    <xf numFmtId="0" fontId="6" fillId="0" borderId="0" xfId="4" applyFont="1" applyAlignment="1">
      <alignment horizontal="center" wrapText="1"/>
    </xf>
    <xf numFmtId="2" fontId="16" fillId="0" borderId="0" xfId="4" applyNumberFormat="1" applyFont="1"/>
    <xf numFmtId="0" fontId="17" fillId="0" borderId="0" xfId="4" applyFont="1"/>
    <xf numFmtId="0" fontId="18" fillId="0" borderId="0" xfId="4" applyFont="1"/>
    <xf numFmtId="164" fontId="16" fillId="0" borderId="0" xfId="4" applyNumberFormat="1" applyFont="1"/>
    <xf numFmtId="0" fontId="16" fillId="0" borderId="0" xfId="4" applyFont="1"/>
    <xf numFmtId="0" fontId="10" fillId="0" borderId="1" xfId="4" applyFont="1" applyBorder="1" applyAlignment="1">
      <alignment horizontal="center"/>
    </xf>
    <xf numFmtId="0" fontId="19" fillId="0" borderId="1" xfId="3" applyFont="1" applyBorder="1" applyAlignment="1">
      <alignment horizontal="center"/>
    </xf>
    <xf numFmtId="0" fontId="20" fillId="0" borderId="1" xfId="4" applyFont="1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2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 vertical="top" wrapText="1"/>
    </xf>
    <xf numFmtId="0" fontId="5" fillId="0" borderId="0" xfId="0" applyFont="1" applyAlignment="1">
      <alignment horizontal="right"/>
    </xf>
    <xf numFmtId="0" fontId="5" fillId="0" borderId="1" xfId="3" applyFont="1" applyBorder="1" applyAlignment="1">
      <alignment vertical="center" wrapText="1"/>
    </xf>
    <xf numFmtId="0" fontId="5" fillId="0" borderId="1" xfId="3" applyFont="1" applyBorder="1" applyAlignment="1">
      <alignment horizontal="left"/>
    </xf>
    <xf numFmtId="0" fontId="0" fillId="0" borderId="0" xfId="0"/>
    <xf numFmtId="0" fontId="5" fillId="0" borderId="0" xfId="3" applyFont="1" applyAlignment="1">
      <alignment horizontal="center" vertical="center"/>
    </xf>
    <xf numFmtId="0" fontId="5" fillId="0" borderId="4" xfId="3" applyFont="1" applyBorder="1" applyAlignment="1">
      <alignment horizontal="center" vertical="center" wrapText="1"/>
    </xf>
    <xf numFmtId="0" fontId="5" fillId="0" borderId="5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left" vertical="center" wrapText="1"/>
    </xf>
    <xf numFmtId="0" fontId="0" fillId="0" borderId="1" xfId="0" applyBorder="1"/>
    <xf numFmtId="0" fontId="5" fillId="0" borderId="1" xfId="4" applyFont="1" applyBorder="1" applyAlignment="1">
      <alignment horizontal="left"/>
    </xf>
    <xf numFmtId="0" fontId="5" fillId="0" borderId="3" xfId="4" applyFont="1" applyBorder="1" applyAlignment="1">
      <alignment horizontal="center" vertical="center"/>
    </xf>
    <xf numFmtId="0" fontId="5" fillId="0" borderId="6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6" fillId="0" borderId="5" xfId="4" applyFont="1" applyBorder="1" applyAlignment="1">
      <alignment horizontal="left" vertical="center" wrapText="1"/>
    </xf>
    <xf numFmtId="0" fontId="5" fillId="0" borderId="1" xfId="4" applyFont="1" applyBorder="1" applyAlignment="1">
      <alignment vertical="center" wrapText="1"/>
    </xf>
  </cellXfs>
  <cellStyles count="7">
    <cellStyle name="Normal 2" xfId="1" xr:uid="{00000000-0005-0000-0000-000000000000}"/>
    <cellStyle name="Normal 2 2" xfId="2" xr:uid="{00000000-0005-0000-0000-000001000000}"/>
    <cellStyle name="Parasts" xfId="0" builtinId="0" customBuiltin="1"/>
    <cellStyle name="Parasts 2" xfId="3" xr:uid="{00000000-0005-0000-0000-000003000000}"/>
    <cellStyle name="Parasts 3" xfId="4" xr:uid="{00000000-0005-0000-0000-000004000000}"/>
    <cellStyle name="Valūta 2" xfId="5" xr:uid="{00000000-0005-0000-0000-000005000000}"/>
    <cellStyle name="Valūta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dizain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"/>
  <sheetViews>
    <sheetView tabSelected="1" workbookViewId="0">
      <selection activeCell="A2" sqref="A2"/>
    </sheetView>
  </sheetViews>
  <sheetFormatPr defaultRowHeight="14.4" x14ac:dyDescent="0.3"/>
  <cols>
    <col min="1" max="1" width="8.88671875" customWidth="1"/>
    <col min="2" max="2" width="48" customWidth="1"/>
    <col min="3" max="3" width="12.6640625" customWidth="1"/>
    <col min="4" max="4" width="10.5546875" customWidth="1"/>
    <col min="5" max="5" width="8.88671875" customWidth="1"/>
  </cols>
  <sheetData>
    <row r="1" spans="1:12" ht="15.6" x14ac:dyDescent="0.3">
      <c r="D1" s="107" t="s">
        <v>85</v>
      </c>
      <c r="E1" s="107"/>
      <c r="F1" s="107"/>
    </row>
    <row r="2" spans="1:12" ht="52.5" customHeight="1" x14ac:dyDescent="0.3">
      <c r="C2" s="106" t="s">
        <v>86</v>
      </c>
      <c r="D2" s="106"/>
      <c r="E2" s="106"/>
      <c r="F2" s="106"/>
    </row>
    <row r="3" spans="1:12" ht="14.4" customHeight="1" x14ac:dyDescent="0.3">
      <c r="A3" s="105" t="s">
        <v>84</v>
      </c>
      <c r="B3" s="105"/>
      <c r="C3" s="105"/>
      <c r="D3" s="105"/>
      <c r="E3" s="105"/>
      <c r="F3" s="105"/>
    </row>
    <row r="4" spans="1:12" x14ac:dyDescent="0.3">
      <c r="A4" s="105"/>
      <c r="B4" s="105"/>
      <c r="C4" s="105"/>
      <c r="D4" s="105"/>
      <c r="E4" s="105"/>
      <c r="F4" s="105"/>
    </row>
    <row r="6" spans="1:12" ht="40.950000000000003" customHeight="1" x14ac:dyDescent="0.3">
      <c r="A6" s="1" t="s">
        <v>0</v>
      </c>
      <c r="B6" s="2" t="s">
        <v>1</v>
      </c>
      <c r="C6" s="1" t="s">
        <v>2</v>
      </c>
      <c r="D6" s="3" t="s">
        <v>3</v>
      </c>
      <c r="E6" s="4" t="s">
        <v>4</v>
      </c>
      <c r="F6" s="4" t="s">
        <v>5</v>
      </c>
    </row>
    <row r="7" spans="1:12" ht="28.8" x14ac:dyDescent="0.3">
      <c r="A7" s="5" t="s">
        <v>6</v>
      </c>
      <c r="B7" s="6" t="s">
        <v>7</v>
      </c>
      <c r="C7" s="7" t="s">
        <v>8</v>
      </c>
      <c r="D7" s="8">
        <v>1.8</v>
      </c>
      <c r="E7" s="9">
        <f t="shared" ref="E7:E12" si="0">D7*0.21</f>
        <v>0.378</v>
      </c>
      <c r="F7" s="9">
        <f t="shared" ref="F7:F12" si="1">D7+E7</f>
        <v>2.1779999999999999</v>
      </c>
      <c r="G7" s="10"/>
    </row>
    <row r="8" spans="1:12" ht="43.2" x14ac:dyDescent="0.3">
      <c r="A8" s="5" t="s">
        <v>9</v>
      </c>
      <c r="B8" s="11" t="s">
        <v>83</v>
      </c>
      <c r="C8" s="7" t="s">
        <v>8</v>
      </c>
      <c r="D8" s="12">
        <f>D7/2</f>
        <v>0.9</v>
      </c>
      <c r="E8" s="13">
        <f t="shared" si="0"/>
        <v>0.189</v>
      </c>
      <c r="F8" s="13">
        <f t="shared" si="1"/>
        <v>1.089</v>
      </c>
      <c r="K8" s="10"/>
      <c r="L8" s="10"/>
    </row>
    <row r="9" spans="1:12" ht="19.95" customHeight="1" x14ac:dyDescent="0.3">
      <c r="A9" s="5" t="s">
        <v>10</v>
      </c>
      <c r="B9" s="11" t="s">
        <v>11</v>
      </c>
      <c r="C9" s="7" t="s">
        <v>12</v>
      </c>
      <c r="D9" s="14">
        <v>1.5</v>
      </c>
      <c r="E9" s="9">
        <f t="shared" si="0"/>
        <v>0.315</v>
      </c>
      <c r="F9" s="9">
        <f t="shared" si="1"/>
        <v>1.8149999999999999</v>
      </c>
    </row>
    <row r="10" spans="1:12" ht="43.2" x14ac:dyDescent="0.3">
      <c r="A10" s="5" t="s">
        <v>13</v>
      </c>
      <c r="B10" s="11" t="s">
        <v>82</v>
      </c>
      <c r="C10" s="7" t="s">
        <v>12</v>
      </c>
      <c r="D10" s="12">
        <f>D9/2</f>
        <v>0.75</v>
      </c>
      <c r="E10" s="13">
        <f t="shared" si="0"/>
        <v>0.1575</v>
      </c>
      <c r="F10" s="13">
        <f t="shared" si="1"/>
        <v>0.90749999999999997</v>
      </c>
    </row>
    <row r="11" spans="1:12" x14ac:dyDescent="0.3">
      <c r="A11" s="100" t="s">
        <v>14</v>
      </c>
      <c r="B11" s="101" t="s">
        <v>15</v>
      </c>
      <c r="C11" s="7" t="s">
        <v>16</v>
      </c>
      <c r="D11" s="14">
        <v>9.1999999999999993</v>
      </c>
      <c r="E11" s="9">
        <f t="shared" si="0"/>
        <v>1.9319999999999997</v>
      </c>
      <c r="F11" s="9">
        <f t="shared" si="1"/>
        <v>11.132</v>
      </c>
    </row>
    <row r="12" spans="1:12" ht="28.8" x14ac:dyDescent="0.3">
      <c r="A12" s="103" t="s">
        <v>17</v>
      </c>
      <c r="B12" s="104" t="s">
        <v>18</v>
      </c>
      <c r="C12" s="102" t="s">
        <v>19</v>
      </c>
      <c r="D12" s="14">
        <v>6.8</v>
      </c>
      <c r="E12" s="9">
        <f t="shared" si="0"/>
        <v>1.4279999999999999</v>
      </c>
      <c r="F12" s="9">
        <f t="shared" si="1"/>
        <v>8.2279999999999998</v>
      </c>
    </row>
  </sheetData>
  <mergeCells count="3">
    <mergeCell ref="A3:F4"/>
    <mergeCell ref="D1:F1"/>
    <mergeCell ref="C2:F2"/>
  </mergeCells>
  <pageMargins left="0.31496062992125984" right="0.19685039370078741" top="0.74803149606299213" bottom="0.74803149606299213" header="0.31496062992125984" footer="0.31496062992125984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33"/>
  <sheetViews>
    <sheetView workbookViewId="0">
      <selection activeCell="C27" sqref="C27"/>
    </sheetView>
  </sheetViews>
  <sheetFormatPr defaultColWidth="8.88671875" defaultRowHeight="13.8" x14ac:dyDescent="0.25"/>
  <cols>
    <col min="1" max="1" width="26.5546875" style="15" customWidth="1"/>
    <col min="2" max="2" width="38.33203125" style="15" customWidth="1"/>
    <col min="3" max="3" width="18.44140625" style="15" customWidth="1"/>
    <col min="4" max="4" width="9.44140625" style="15" bestFit="1" customWidth="1"/>
    <col min="5" max="5" width="8.88671875" style="15" customWidth="1"/>
    <col min="6" max="16384" width="8.88671875" style="15"/>
  </cols>
  <sheetData>
    <row r="1" spans="1:4" s="16" customFormat="1" ht="14.4" x14ac:dyDescent="0.3">
      <c r="A1" s="110"/>
      <c r="B1" s="110"/>
      <c r="C1" s="110"/>
      <c r="D1" s="15"/>
    </row>
    <row r="2" spans="1:4" s="16" customFormat="1" ht="15.6" x14ac:dyDescent="0.25">
      <c r="A2" s="111" t="s">
        <v>20</v>
      </c>
      <c r="B2" s="111"/>
      <c r="C2" s="111"/>
      <c r="D2" s="17"/>
    </row>
    <row r="3" spans="1:4" s="16" customFormat="1" ht="37.200000000000003" customHeight="1" x14ac:dyDescent="0.25">
      <c r="A3" s="112" t="s">
        <v>21</v>
      </c>
      <c r="B3" s="112"/>
      <c r="C3" s="112"/>
      <c r="D3" s="15"/>
    </row>
    <row r="4" spans="1:4" s="18" customFormat="1" ht="35.4" customHeight="1" x14ac:dyDescent="0.25">
      <c r="A4" s="113" t="s">
        <v>22</v>
      </c>
      <c r="B4" s="113"/>
      <c r="C4" s="113"/>
    </row>
    <row r="5" spans="1:4" s="16" customFormat="1" x14ac:dyDescent="0.25">
      <c r="A5" s="19"/>
      <c r="B5" s="20"/>
      <c r="C5" s="20"/>
      <c r="D5" s="15"/>
    </row>
    <row r="6" spans="1:4" s="16" customFormat="1" ht="62.4" x14ac:dyDescent="0.25">
      <c r="A6" s="21" t="s">
        <v>23</v>
      </c>
      <c r="B6" s="21" t="s">
        <v>24</v>
      </c>
      <c r="C6" s="21" t="s">
        <v>25</v>
      </c>
      <c r="D6" s="15"/>
    </row>
    <row r="7" spans="1:4" s="16" customFormat="1" x14ac:dyDescent="0.25">
      <c r="A7" s="22">
        <v>1</v>
      </c>
      <c r="B7" s="22">
        <v>2</v>
      </c>
      <c r="C7" s="22">
        <v>3</v>
      </c>
      <c r="D7" s="15"/>
    </row>
    <row r="8" spans="1:4" s="16" customFormat="1" x14ac:dyDescent="0.25">
      <c r="A8" s="23" t="s">
        <v>26</v>
      </c>
      <c r="B8" s="24"/>
      <c r="C8" s="25"/>
      <c r="D8" s="15"/>
    </row>
    <row r="9" spans="1:4" s="16" customFormat="1" ht="26.4" x14ac:dyDescent="0.25">
      <c r="A9" s="22" t="s">
        <v>27</v>
      </c>
      <c r="B9" s="22" t="s">
        <v>28</v>
      </c>
      <c r="C9" s="26">
        <f>700*1.2359/167/60*10</f>
        <v>0.86340319361277451</v>
      </c>
      <c r="D9" s="15"/>
    </row>
    <row r="10" spans="1:4" s="16" customFormat="1" ht="39.6" x14ac:dyDescent="0.25">
      <c r="A10" s="22" t="s">
        <v>29</v>
      </c>
      <c r="B10" s="22" t="s">
        <v>30</v>
      </c>
      <c r="C10" s="26">
        <f>45/1000*1.41</f>
        <v>6.3449999999999993E-2</v>
      </c>
      <c r="D10" s="15"/>
    </row>
    <row r="11" spans="1:4" s="16" customFormat="1" ht="66" x14ac:dyDescent="0.25">
      <c r="A11" s="22" t="s">
        <v>31</v>
      </c>
      <c r="B11" s="22" t="s">
        <v>32</v>
      </c>
      <c r="C11" s="26">
        <f>0.19+0.05</f>
        <v>0.24</v>
      </c>
      <c r="D11" s="15"/>
    </row>
    <row r="12" spans="1:4" s="16" customFormat="1" x14ac:dyDescent="0.25">
      <c r="A12" s="22" t="s">
        <v>33</v>
      </c>
      <c r="B12" s="22" t="s">
        <v>34</v>
      </c>
      <c r="C12" s="26">
        <v>0.2</v>
      </c>
      <c r="D12" s="15"/>
    </row>
    <row r="13" spans="1:4" s="16" customFormat="1" ht="27.6" x14ac:dyDescent="0.25">
      <c r="A13" s="24" t="s">
        <v>35</v>
      </c>
      <c r="B13" s="24" t="s">
        <v>36</v>
      </c>
      <c r="C13" s="26">
        <v>0.1</v>
      </c>
      <c r="D13" s="15"/>
    </row>
    <row r="14" spans="1:4" s="16" customFormat="1" x14ac:dyDescent="0.25">
      <c r="A14" s="27" t="s">
        <v>37</v>
      </c>
      <c r="B14" s="28"/>
      <c r="C14" s="29">
        <f>SUM(C8:C13)</f>
        <v>1.4668531936127744</v>
      </c>
      <c r="D14" s="15"/>
    </row>
    <row r="15" spans="1:4" s="16" customFormat="1" x14ac:dyDescent="0.25">
      <c r="A15" s="23" t="s">
        <v>38</v>
      </c>
      <c r="B15" s="30"/>
      <c r="C15" s="30"/>
      <c r="D15" s="15"/>
    </row>
    <row r="16" spans="1:4" s="16" customFormat="1" ht="39.6" x14ac:dyDescent="0.25">
      <c r="A16" s="22" t="s">
        <v>39</v>
      </c>
      <c r="B16" s="31" t="s">
        <v>40</v>
      </c>
      <c r="C16" s="26">
        <f>51.233*(104.73*1.21)/281.5*19.7/7/30/24*2</f>
        <v>0.18029909516666665</v>
      </c>
      <c r="D16" s="15"/>
    </row>
    <row r="17" spans="1:4" s="16" customFormat="1" ht="26.4" x14ac:dyDescent="0.25">
      <c r="A17" s="22" t="s">
        <v>41</v>
      </c>
      <c r="B17" s="32" t="s">
        <v>42</v>
      </c>
      <c r="C17" s="26">
        <f>ROUND(C14*0.1,2)</f>
        <v>0.15</v>
      </c>
      <c r="D17" s="15"/>
    </row>
    <row r="18" spans="1:4" s="16" customFormat="1" x14ac:dyDescent="0.25">
      <c r="A18" s="27" t="s">
        <v>43</v>
      </c>
      <c r="B18" s="28"/>
      <c r="C18" s="29">
        <f>SUM(C16:C17)</f>
        <v>0.33029909516666667</v>
      </c>
    </row>
    <row r="19" spans="1:4" s="16" customFormat="1" ht="31.2" x14ac:dyDescent="0.25">
      <c r="A19" s="33" t="s">
        <v>44</v>
      </c>
      <c r="B19" s="34"/>
      <c r="C19" s="35">
        <f>ROUND((C14+C18),2)</f>
        <v>1.8</v>
      </c>
    </row>
    <row r="20" spans="1:4" s="16" customFormat="1" ht="15.6" x14ac:dyDescent="0.25">
      <c r="A20" s="36" t="s">
        <v>45</v>
      </c>
      <c r="B20" s="37">
        <v>0.21</v>
      </c>
      <c r="C20" s="38">
        <f>C19*0.21</f>
        <v>0.378</v>
      </c>
    </row>
    <row r="21" spans="1:4" s="16" customFormat="1" ht="15.6" x14ac:dyDescent="0.25">
      <c r="A21" s="36" t="s">
        <v>46</v>
      </c>
      <c r="B21" s="39"/>
      <c r="C21" s="38">
        <f>C19+C20</f>
        <v>2.1779999999999999</v>
      </c>
    </row>
    <row r="22" spans="1:4" s="16" customFormat="1" x14ac:dyDescent="0.25">
      <c r="A22" s="40"/>
      <c r="B22" s="20"/>
      <c r="C22" s="20"/>
    </row>
    <row r="23" spans="1:4" s="16" customFormat="1" ht="46.5" customHeight="1" x14ac:dyDescent="0.25">
      <c r="A23" s="114" t="s">
        <v>47</v>
      </c>
      <c r="B23" s="114"/>
      <c r="C23" s="114"/>
    </row>
    <row r="24" spans="1:4" s="16" customFormat="1" ht="14.4" x14ac:dyDescent="0.3">
      <c r="A24" s="115"/>
      <c r="B24" s="115"/>
      <c r="C24" s="115"/>
    </row>
    <row r="25" spans="1:4" s="16" customFormat="1" x14ac:dyDescent="0.25">
      <c r="A25" s="40"/>
      <c r="B25" s="20"/>
      <c r="C25" s="20"/>
    </row>
    <row r="26" spans="1:4" s="16" customFormat="1" x14ac:dyDescent="0.25">
      <c r="A26" s="40"/>
      <c r="B26" s="20"/>
      <c r="C26" s="20"/>
    </row>
    <row r="27" spans="1:4" s="16" customFormat="1" ht="15.6" x14ac:dyDescent="0.3">
      <c r="A27" s="108" t="s">
        <v>48</v>
      </c>
      <c r="B27" s="108"/>
      <c r="C27" s="98">
        <v>2520</v>
      </c>
    </row>
    <row r="28" spans="1:4" s="16" customFormat="1" ht="15.6" x14ac:dyDescent="0.3">
      <c r="A28" s="108" t="s">
        <v>49</v>
      </c>
      <c r="B28" s="108"/>
      <c r="C28" s="41">
        <f>C21*C27</f>
        <v>5488.5599999999995</v>
      </c>
    </row>
    <row r="29" spans="1:4" s="16" customFormat="1" x14ac:dyDescent="0.25">
      <c r="A29" s="42"/>
      <c r="B29" s="15"/>
      <c r="C29" s="15"/>
    </row>
    <row r="30" spans="1:4" s="16" customFormat="1" ht="15.6" x14ac:dyDescent="0.3">
      <c r="A30" s="43" t="s">
        <v>50</v>
      </c>
      <c r="B30" s="43"/>
      <c r="C30" s="43"/>
    </row>
    <row r="31" spans="1:4" s="16" customFormat="1" ht="15.6" x14ac:dyDescent="0.3">
      <c r="A31" s="109" t="s">
        <v>51</v>
      </c>
      <c r="B31" s="109"/>
      <c r="C31" s="109"/>
    </row>
    <row r="32" spans="1:4" customFormat="1" ht="14.4" x14ac:dyDescent="0.3">
      <c r="A32" s="15"/>
      <c r="B32" s="15"/>
      <c r="C32" s="15"/>
      <c r="D32" s="15"/>
    </row>
    <row r="33" spans="1:3" s="16" customFormat="1" ht="14.4" customHeight="1" x14ac:dyDescent="0.3">
      <c r="A33" s="44" t="s">
        <v>52</v>
      </c>
      <c r="B33" s="15"/>
      <c r="C33" s="15"/>
    </row>
  </sheetData>
  <mergeCells count="9">
    <mergeCell ref="A27:B27"/>
    <mergeCell ref="A28:B28"/>
    <mergeCell ref="A31:C31"/>
    <mergeCell ref="A1:C1"/>
    <mergeCell ref="A2:C2"/>
    <mergeCell ref="A3:C3"/>
    <mergeCell ref="A4:C4"/>
    <mergeCell ref="A23:C23"/>
    <mergeCell ref="A24:C24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2"/>
  <sheetViews>
    <sheetView workbookViewId="0">
      <selection activeCell="C27" sqref="C27"/>
    </sheetView>
  </sheetViews>
  <sheetFormatPr defaultRowHeight="14.4" x14ac:dyDescent="0.3"/>
  <cols>
    <col min="1" max="1" width="26.5546875" style="51" customWidth="1"/>
    <col min="2" max="2" width="38.33203125" style="51" customWidth="1"/>
    <col min="3" max="3" width="18.44140625" style="51" customWidth="1"/>
    <col min="4" max="4" width="8.88671875" customWidth="1"/>
  </cols>
  <sheetData>
    <row r="1" spans="1:3" x14ac:dyDescent="0.3">
      <c r="A1" s="110"/>
      <c r="B1" s="110"/>
      <c r="C1" s="110"/>
    </row>
    <row r="2" spans="1:3" ht="15.6" x14ac:dyDescent="0.3">
      <c r="A2" s="111" t="s">
        <v>20</v>
      </c>
      <c r="B2" s="111"/>
      <c r="C2" s="111"/>
    </row>
    <row r="3" spans="1:3" ht="31.95" customHeight="1" x14ac:dyDescent="0.3">
      <c r="A3" s="112" t="s">
        <v>21</v>
      </c>
      <c r="B3" s="112"/>
      <c r="C3" s="112"/>
    </row>
    <row r="4" spans="1:3" ht="15.6" x14ac:dyDescent="0.3">
      <c r="A4" s="113" t="s">
        <v>53</v>
      </c>
      <c r="B4" s="113"/>
      <c r="C4" s="113"/>
    </row>
    <row r="5" spans="1:3" x14ac:dyDescent="0.3">
      <c r="A5" s="19"/>
      <c r="B5" s="45"/>
      <c r="C5" s="45"/>
    </row>
    <row r="6" spans="1:3" ht="62.4" x14ac:dyDescent="0.3">
      <c r="A6" s="21" t="s">
        <v>23</v>
      </c>
      <c r="B6" s="21" t="s">
        <v>24</v>
      </c>
      <c r="C6" s="21" t="s">
        <v>25</v>
      </c>
    </row>
    <row r="7" spans="1:3" x14ac:dyDescent="0.3">
      <c r="A7" s="22">
        <v>1</v>
      </c>
      <c r="B7" s="22">
        <v>2</v>
      </c>
      <c r="C7" s="22">
        <v>3</v>
      </c>
    </row>
    <row r="8" spans="1:3" x14ac:dyDescent="0.3">
      <c r="A8" s="23" t="s">
        <v>26</v>
      </c>
      <c r="B8" s="24"/>
      <c r="C8" s="25"/>
    </row>
    <row r="9" spans="1:3" ht="26.4" x14ac:dyDescent="0.3">
      <c r="A9" s="22" t="s">
        <v>27</v>
      </c>
      <c r="B9" s="22" t="s">
        <v>54</v>
      </c>
      <c r="C9" s="26">
        <f>700*1.2359/167/60*10</f>
        <v>0.86340319361277451</v>
      </c>
    </row>
    <row r="10" spans="1:3" ht="39.6" x14ac:dyDescent="0.3">
      <c r="A10" s="22" t="s">
        <v>29</v>
      </c>
      <c r="B10" s="22" t="s">
        <v>55</v>
      </c>
      <c r="C10" s="26">
        <f>50/1000*1.41</f>
        <v>7.0499999999999993E-2</v>
      </c>
    </row>
    <row r="11" spans="1:3" ht="27.6" x14ac:dyDescent="0.3">
      <c r="A11" s="22" t="s">
        <v>31</v>
      </c>
      <c r="B11" s="46" t="s">
        <v>56</v>
      </c>
      <c r="C11" s="26">
        <f>0.19+0.05</f>
        <v>0.24</v>
      </c>
    </row>
    <row r="12" spans="1:3" ht="27.6" x14ac:dyDescent="0.3">
      <c r="A12" s="24" t="s">
        <v>35</v>
      </c>
      <c r="B12" s="24" t="s">
        <v>36</v>
      </c>
      <c r="C12" s="25">
        <v>0.15</v>
      </c>
    </row>
    <row r="13" spans="1:3" x14ac:dyDescent="0.3">
      <c r="A13" s="27" t="s">
        <v>37</v>
      </c>
      <c r="B13" s="28"/>
      <c r="C13" s="29">
        <f>SUM(C8:C12)</f>
        <v>1.3239031936127743</v>
      </c>
    </row>
    <row r="14" spans="1:3" x14ac:dyDescent="0.3">
      <c r="A14" s="23" t="s">
        <v>38</v>
      </c>
      <c r="B14" s="47"/>
      <c r="C14" s="47"/>
    </row>
    <row r="15" spans="1:3" ht="41.4" x14ac:dyDescent="0.3">
      <c r="A15" s="22" t="s">
        <v>39</v>
      </c>
      <c r="B15" s="48" t="s">
        <v>57</v>
      </c>
      <c r="C15" s="26">
        <f>51.233*(104.73*1.21)/81.5*3.9/7/30/24/60*45</f>
        <v>4.6232138899923302E-2</v>
      </c>
    </row>
    <row r="16" spans="1:3" ht="26.4" x14ac:dyDescent="0.3">
      <c r="A16" s="22" t="s">
        <v>41</v>
      </c>
      <c r="B16" s="32" t="s">
        <v>42</v>
      </c>
      <c r="C16" s="26">
        <f>ROUND(C13*0.1,2)</f>
        <v>0.13</v>
      </c>
    </row>
    <row r="17" spans="1:3" x14ac:dyDescent="0.3">
      <c r="A17" s="27" t="s">
        <v>43</v>
      </c>
      <c r="B17" s="28"/>
      <c r="C17" s="29">
        <f>SUM(C15:C16)</f>
        <v>0.17623213889992331</v>
      </c>
    </row>
    <row r="18" spans="1:3" ht="31.2" x14ac:dyDescent="0.3">
      <c r="A18" s="33" t="s">
        <v>44</v>
      </c>
      <c r="B18" s="34"/>
      <c r="C18" s="35">
        <f>ROUND((C13+C17),2)</f>
        <v>1.5</v>
      </c>
    </row>
    <row r="19" spans="1:3" ht="15.6" x14ac:dyDescent="0.3">
      <c r="A19" s="36" t="s">
        <v>45</v>
      </c>
      <c r="B19" s="37">
        <v>0.21</v>
      </c>
      <c r="C19" s="38">
        <f>C18*0.21</f>
        <v>0.315</v>
      </c>
    </row>
    <row r="20" spans="1:3" ht="15.6" x14ac:dyDescent="0.3">
      <c r="A20" s="36" t="s">
        <v>46</v>
      </c>
      <c r="B20" s="39"/>
      <c r="C20" s="38">
        <f>C18+C19</f>
        <v>1.8149999999999999</v>
      </c>
    </row>
    <row r="21" spans="1:3" x14ac:dyDescent="0.3">
      <c r="A21" s="40"/>
      <c r="B21" s="45"/>
      <c r="C21" s="45"/>
    </row>
    <row r="22" spans="1:3" ht="39" customHeight="1" x14ac:dyDescent="0.3">
      <c r="A22" s="114" t="s">
        <v>47</v>
      </c>
      <c r="B22" s="114"/>
      <c r="C22" s="114"/>
    </row>
    <row r="23" spans="1:3" x14ac:dyDescent="0.3">
      <c r="A23" s="115"/>
      <c r="B23" s="115"/>
      <c r="C23" s="115"/>
    </row>
    <row r="24" spans="1:3" x14ac:dyDescent="0.3">
      <c r="A24" s="40"/>
      <c r="B24" s="45"/>
      <c r="C24" s="45"/>
    </row>
    <row r="25" spans="1:3" x14ac:dyDescent="0.3">
      <c r="A25" s="40"/>
      <c r="B25" s="45"/>
      <c r="C25" s="45"/>
    </row>
    <row r="26" spans="1:3" ht="15.6" x14ac:dyDescent="0.3">
      <c r="A26" s="108" t="s">
        <v>48</v>
      </c>
      <c r="B26" s="108"/>
      <c r="C26" s="49">
        <v>1310</v>
      </c>
    </row>
    <row r="27" spans="1:3" ht="15.6" x14ac:dyDescent="0.3">
      <c r="A27" s="108" t="s">
        <v>49</v>
      </c>
      <c r="B27" s="108"/>
      <c r="C27" s="50">
        <f>C20*C26</f>
        <v>2377.65</v>
      </c>
    </row>
    <row r="28" spans="1:3" x14ac:dyDescent="0.3">
      <c r="A28" s="42"/>
    </row>
    <row r="29" spans="1:3" ht="15.6" x14ac:dyDescent="0.3">
      <c r="A29" s="43" t="s">
        <v>50</v>
      </c>
      <c r="B29" s="43"/>
      <c r="C29" s="43"/>
    </row>
    <row r="30" spans="1:3" ht="15.6" x14ac:dyDescent="0.3">
      <c r="A30" s="109" t="s">
        <v>51</v>
      </c>
      <c r="B30" s="109"/>
      <c r="C30" s="109"/>
    </row>
    <row r="32" spans="1:3" ht="15.6" x14ac:dyDescent="0.3">
      <c r="A32" s="44" t="s">
        <v>52</v>
      </c>
    </row>
  </sheetData>
  <mergeCells count="9">
    <mergeCell ref="A26:B26"/>
    <mergeCell ref="A27:B27"/>
    <mergeCell ref="A30:C30"/>
    <mergeCell ref="A1:C1"/>
    <mergeCell ref="A2:C2"/>
    <mergeCell ref="A3:C3"/>
    <mergeCell ref="A4:C4"/>
    <mergeCell ref="A22:C22"/>
    <mergeCell ref="A23:C23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36"/>
  <sheetViews>
    <sheetView workbookViewId="0">
      <selection activeCell="C23" sqref="C23"/>
    </sheetView>
  </sheetViews>
  <sheetFormatPr defaultColWidth="8.88671875" defaultRowHeight="14.4" x14ac:dyDescent="0.3"/>
  <cols>
    <col min="1" max="1" width="26.5546875" style="55" customWidth="1"/>
    <col min="2" max="2" width="38.33203125" style="55" customWidth="1"/>
    <col min="3" max="3" width="19" style="55" customWidth="1"/>
    <col min="4" max="4" width="9.109375" style="55" customWidth="1"/>
    <col min="5" max="5" width="8.88671875" style="55" customWidth="1"/>
    <col min="6" max="16384" width="8.88671875" style="55"/>
  </cols>
  <sheetData>
    <row r="1" spans="1:4" x14ac:dyDescent="0.3">
      <c r="A1" s="52"/>
      <c r="B1" s="53"/>
      <c r="C1" s="54"/>
    </row>
    <row r="2" spans="1:4" ht="15.6" x14ac:dyDescent="0.3">
      <c r="A2" s="117" t="s">
        <v>20</v>
      </c>
      <c r="B2" s="117"/>
      <c r="C2" s="117"/>
      <c r="D2" s="56"/>
    </row>
    <row r="3" spans="1:4" ht="33" customHeight="1" x14ac:dyDescent="0.3">
      <c r="A3" s="118" t="s">
        <v>21</v>
      </c>
      <c r="B3" s="118"/>
      <c r="C3" s="118"/>
    </row>
    <row r="4" spans="1:4" ht="33" customHeight="1" x14ac:dyDescent="0.3">
      <c r="A4" s="119" t="s">
        <v>58</v>
      </c>
      <c r="B4" s="119"/>
      <c r="C4" s="119"/>
      <c r="D4" s="58"/>
    </row>
    <row r="5" spans="1:4" ht="62.4" x14ac:dyDescent="0.3">
      <c r="A5" s="57" t="s">
        <v>23</v>
      </c>
      <c r="B5" s="57" t="s">
        <v>24</v>
      </c>
      <c r="C5" s="57" t="s">
        <v>25</v>
      </c>
    </row>
    <row r="6" spans="1:4" x14ac:dyDescent="0.3">
      <c r="A6" s="59">
        <v>1</v>
      </c>
      <c r="B6" s="59">
        <v>2</v>
      </c>
      <c r="C6" s="59">
        <v>3</v>
      </c>
    </row>
    <row r="7" spans="1:4" x14ac:dyDescent="0.3">
      <c r="A7" s="60" t="s">
        <v>26</v>
      </c>
      <c r="B7" s="59"/>
      <c r="C7" s="61"/>
    </row>
    <row r="8" spans="1:4" ht="52.8" x14ac:dyDescent="0.3">
      <c r="A8" s="59" t="s">
        <v>27</v>
      </c>
      <c r="B8" s="59" t="s">
        <v>59</v>
      </c>
      <c r="C8" s="62">
        <f>ROUND((700*1.2359)/167/60*80,2)</f>
        <v>6.91</v>
      </c>
      <c r="D8" s="63"/>
    </row>
    <row r="9" spans="1:4" ht="26.4" x14ac:dyDescent="0.3">
      <c r="A9" s="59" t="s">
        <v>60</v>
      </c>
      <c r="B9" s="59" t="s">
        <v>61</v>
      </c>
      <c r="C9" s="62">
        <f>ROUND(21651.18*0.19/1375.9*74/(168*12),2)</f>
        <v>0.11</v>
      </c>
    </row>
    <row r="10" spans="1:4" ht="27" x14ac:dyDescent="0.3">
      <c r="A10" s="59" t="s">
        <v>39</v>
      </c>
      <c r="B10" s="64" t="s">
        <v>62</v>
      </c>
      <c r="C10" s="62">
        <f>ROUND((51.233*104.73*1.21)/7/30/24/281.5*74,2)</f>
        <v>0.34</v>
      </c>
    </row>
    <row r="11" spans="1:4" s="63" customFormat="1" ht="40.200000000000003" x14ac:dyDescent="0.3">
      <c r="A11" s="59" t="s">
        <v>63</v>
      </c>
      <c r="B11" s="64" t="s">
        <v>64</v>
      </c>
      <c r="C11" s="62">
        <f>ROUND((33.79*1.41)/167*20%,2)</f>
        <v>0.06</v>
      </c>
    </row>
    <row r="12" spans="1:4" s="63" customFormat="1" ht="26.4" x14ac:dyDescent="0.3">
      <c r="A12" s="65" t="s">
        <v>35</v>
      </c>
      <c r="B12" s="65" t="s">
        <v>65</v>
      </c>
      <c r="C12" s="66">
        <v>0.6</v>
      </c>
    </row>
    <row r="13" spans="1:4" x14ac:dyDescent="0.3">
      <c r="A13" s="59" t="s">
        <v>66</v>
      </c>
      <c r="B13" s="59" t="s">
        <v>67</v>
      </c>
      <c r="C13" s="62">
        <v>0.3</v>
      </c>
    </row>
    <row r="14" spans="1:4" x14ac:dyDescent="0.3">
      <c r="A14" s="67" t="s">
        <v>37</v>
      </c>
      <c r="B14" s="68"/>
      <c r="C14" s="69">
        <f>ROUND(SUM(C8:C13),2)</f>
        <v>8.32</v>
      </c>
    </row>
    <row r="15" spans="1:4" x14ac:dyDescent="0.3">
      <c r="A15" s="60" t="s">
        <v>38</v>
      </c>
      <c r="B15" s="59"/>
      <c r="C15" s="70"/>
    </row>
    <row r="16" spans="1:4" ht="26.4" x14ac:dyDescent="0.3">
      <c r="A16" s="71" t="s">
        <v>68</v>
      </c>
      <c r="B16" s="71" t="s">
        <v>69</v>
      </c>
      <c r="C16" s="70">
        <f>ROUND(C14*0.1,2)</f>
        <v>0.83</v>
      </c>
    </row>
    <row r="17" spans="1:3" ht="26.4" x14ac:dyDescent="0.3">
      <c r="A17" s="72" t="s">
        <v>70</v>
      </c>
      <c r="B17" s="72" t="s">
        <v>71</v>
      </c>
      <c r="C17" s="70">
        <f>ROUND(158.21/1375.9*74/167,2)</f>
        <v>0.05</v>
      </c>
    </row>
    <row r="18" spans="1:3" x14ac:dyDescent="0.3">
      <c r="A18" s="67" t="s">
        <v>43</v>
      </c>
      <c r="B18" s="68"/>
      <c r="C18" s="69">
        <f>ROUND(SUM(C16:C17),2)</f>
        <v>0.88</v>
      </c>
    </row>
    <row r="19" spans="1:3" ht="15.6" x14ac:dyDescent="0.3">
      <c r="A19" s="73" t="s">
        <v>72</v>
      </c>
      <c r="B19" s="74"/>
      <c r="C19" s="75">
        <f>ROUND(C14+C18,2)</f>
        <v>9.1999999999999993</v>
      </c>
    </row>
    <row r="20" spans="1:3" ht="15.6" x14ac:dyDescent="0.3">
      <c r="A20" s="73" t="s">
        <v>45</v>
      </c>
      <c r="B20" s="76">
        <v>0.21</v>
      </c>
      <c r="C20" s="77">
        <f>ROUND(C19*0.21,2)</f>
        <v>1.93</v>
      </c>
    </row>
    <row r="21" spans="1:3" ht="15.6" x14ac:dyDescent="0.3">
      <c r="A21" s="73" t="s">
        <v>46</v>
      </c>
      <c r="B21" s="74"/>
      <c r="C21" s="77">
        <f>ROUND(C19+C20,2)</f>
        <v>11.13</v>
      </c>
    </row>
    <row r="22" spans="1:3" ht="45.6" customHeight="1" x14ac:dyDescent="0.3">
      <c r="A22" s="120" t="s">
        <v>47</v>
      </c>
      <c r="B22" s="120"/>
      <c r="C22" s="120"/>
    </row>
    <row r="23" spans="1:3" ht="15.6" x14ac:dyDescent="0.3">
      <c r="A23" s="121" t="s">
        <v>48</v>
      </c>
      <c r="B23" s="121"/>
      <c r="C23" s="99">
        <v>24</v>
      </c>
    </row>
    <row r="24" spans="1:3" ht="15.6" x14ac:dyDescent="0.3">
      <c r="A24" s="121" t="s">
        <v>49</v>
      </c>
      <c r="B24" s="121"/>
      <c r="C24" s="78">
        <f>ROUND(C21*C23,2)</f>
        <v>267.12</v>
      </c>
    </row>
    <row r="25" spans="1:3" x14ac:dyDescent="0.3">
      <c r="A25" s="79"/>
    </row>
    <row r="26" spans="1:3" ht="15.6" x14ac:dyDescent="0.3">
      <c r="A26" s="80" t="s">
        <v>50</v>
      </c>
      <c r="B26" s="80"/>
      <c r="C26" s="80"/>
    </row>
    <row r="27" spans="1:3" ht="15.6" x14ac:dyDescent="0.3">
      <c r="A27" s="116" t="s">
        <v>73</v>
      </c>
      <c r="B27" s="116"/>
      <c r="C27" s="116"/>
    </row>
    <row r="28" spans="1:3" ht="15.6" x14ac:dyDescent="0.3">
      <c r="A28" s="81"/>
      <c r="B28" s="81"/>
      <c r="C28" s="81"/>
    </row>
    <row r="30" spans="1:3" ht="15.6" x14ac:dyDescent="0.3">
      <c r="A30" s="82" t="s">
        <v>52</v>
      </c>
    </row>
    <row r="31" spans="1:3" x14ac:dyDescent="0.3">
      <c r="A31" s="83"/>
      <c r="B31" s="84"/>
      <c r="C31" s="85"/>
    </row>
    <row r="32" spans="1:3" ht="15.6" x14ac:dyDescent="0.3">
      <c r="A32" s="86"/>
      <c r="B32" s="87"/>
      <c r="C32" s="80"/>
    </row>
    <row r="33" spans="1:2" x14ac:dyDescent="0.3">
      <c r="A33" s="63"/>
      <c r="B33" s="63"/>
    </row>
    <row r="34" spans="1:2" x14ac:dyDescent="0.3">
      <c r="A34" s="63"/>
      <c r="B34" s="63"/>
    </row>
    <row r="35" spans="1:2" x14ac:dyDescent="0.3">
      <c r="A35" s="63"/>
      <c r="B35" s="63"/>
    </row>
    <row r="36" spans="1:2" x14ac:dyDescent="0.3">
      <c r="A36" s="88"/>
      <c r="B36" s="63"/>
    </row>
  </sheetData>
  <mergeCells count="7">
    <mergeCell ref="A27:C27"/>
    <mergeCell ref="A2:C2"/>
    <mergeCell ref="A3:C3"/>
    <mergeCell ref="A4:C4"/>
    <mergeCell ref="A22:C22"/>
    <mergeCell ref="A23:B23"/>
    <mergeCell ref="A24:B24"/>
  </mergeCell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6"/>
  <sheetViews>
    <sheetView workbookViewId="0">
      <selection activeCell="A22" sqref="A22:C22"/>
    </sheetView>
  </sheetViews>
  <sheetFormatPr defaultColWidth="8.88671875" defaultRowHeight="14.4" x14ac:dyDescent="0.3"/>
  <cols>
    <col min="1" max="1" width="26.5546875" style="55" customWidth="1"/>
    <col min="2" max="2" width="39.33203125" style="55" customWidth="1"/>
    <col min="3" max="3" width="20.6640625" style="55" customWidth="1"/>
    <col min="4" max="6" width="8.88671875" style="55" customWidth="1"/>
    <col min="7" max="7" width="11.5546875" style="55" customWidth="1"/>
    <col min="8" max="8" width="8.88671875" style="55" customWidth="1"/>
    <col min="9" max="16384" width="8.88671875" style="55"/>
  </cols>
  <sheetData>
    <row r="1" spans="1:6" x14ac:dyDescent="0.3">
      <c r="A1" s="52"/>
      <c r="B1" s="53"/>
      <c r="C1" s="54"/>
    </row>
    <row r="2" spans="1:6" ht="15.6" x14ac:dyDescent="0.3">
      <c r="A2" s="117" t="s">
        <v>20</v>
      </c>
      <c r="B2" s="117"/>
      <c r="C2" s="117"/>
    </row>
    <row r="3" spans="1:6" ht="34.950000000000003" customHeight="1" x14ac:dyDescent="0.3">
      <c r="A3" s="118" t="s">
        <v>21</v>
      </c>
      <c r="B3" s="118"/>
      <c r="C3" s="118"/>
    </row>
    <row r="4" spans="1:6" ht="15.6" x14ac:dyDescent="0.3">
      <c r="A4" s="119" t="s">
        <v>74</v>
      </c>
      <c r="B4" s="119"/>
      <c r="C4" s="119"/>
    </row>
    <row r="5" spans="1:6" ht="62.4" x14ac:dyDescent="0.3">
      <c r="A5" s="57" t="s">
        <v>23</v>
      </c>
      <c r="B5" s="57" t="s">
        <v>24</v>
      </c>
      <c r="C5" s="57" t="s">
        <v>25</v>
      </c>
      <c r="E5" s="89"/>
    </row>
    <row r="6" spans="1:6" x14ac:dyDescent="0.3">
      <c r="A6" s="59">
        <v>1</v>
      </c>
      <c r="B6" s="59">
        <v>2</v>
      </c>
      <c r="C6" s="59">
        <v>3</v>
      </c>
    </row>
    <row r="7" spans="1:6" x14ac:dyDescent="0.3">
      <c r="A7" s="60" t="s">
        <v>26</v>
      </c>
      <c r="B7" s="59"/>
      <c r="C7" s="61"/>
    </row>
    <row r="8" spans="1:6" ht="39.6" x14ac:dyDescent="0.3">
      <c r="A8" s="59" t="s">
        <v>27</v>
      </c>
      <c r="B8" s="59" t="s">
        <v>75</v>
      </c>
      <c r="C8" s="70">
        <f>ROUND((700*1.2359)/167/60*40,2)</f>
        <v>3.45</v>
      </c>
      <c r="E8" s="90"/>
    </row>
    <row r="9" spans="1:6" ht="26.4" x14ac:dyDescent="0.3">
      <c r="A9" s="59" t="s">
        <v>60</v>
      </c>
      <c r="B9" s="59" t="s">
        <v>76</v>
      </c>
      <c r="C9" s="70">
        <f>ROUND(21651.18*0.19/1375.9*18.1/366,2)</f>
        <v>0.15</v>
      </c>
    </row>
    <row r="10" spans="1:6" ht="53.4" x14ac:dyDescent="0.3">
      <c r="A10" s="59" t="s">
        <v>63</v>
      </c>
      <c r="B10" s="91" t="s">
        <v>77</v>
      </c>
      <c r="C10" s="62">
        <f>0.07+0.04</f>
        <v>0.11000000000000001</v>
      </c>
      <c r="F10" s="63"/>
    </row>
    <row r="11" spans="1:6" ht="27" x14ac:dyDescent="0.3">
      <c r="A11" s="59" t="s">
        <v>39</v>
      </c>
      <c r="B11" s="64" t="s">
        <v>78</v>
      </c>
      <c r="C11" s="62">
        <f>ROUND((51.233*104.73*1.21)/7/30/281.5*18.1,2)</f>
        <v>1.99</v>
      </c>
    </row>
    <row r="12" spans="1:6" ht="26.4" x14ac:dyDescent="0.3">
      <c r="A12" s="59" t="s">
        <v>35</v>
      </c>
      <c r="B12" s="59" t="s">
        <v>79</v>
      </c>
      <c r="C12" s="70">
        <v>0.25</v>
      </c>
    </row>
    <row r="13" spans="1:6" x14ac:dyDescent="0.3">
      <c r="A13" s="59" t="s">
        <v>66</v>
      </c>
      <c r="B13" s="59" t="s">
        <v>80</v>
      </c>
      <c r="C13" s="70">
        <v>0.17</v>
      </c>
    </row>
    <row r="14" spans="1:6" x14ac:dyDescent="0.3">
      <c r="A14" s="67" t="s">
        <v>37</v>
      </c>
      <c r="B14" s="68"/>
      <c r="C14" s="69">
        <f>ROUND(SUM(C8:C13),2)</f>
        <v>6.12</v>
      </c>
    </row>
    <row r="15" spans="1:6" x14ac:dyDescent="0.3">
      <c r="A15" s="60" t="s">
        <v>38</v>
      </c>
      <c r="B15" s="59"/>
      <c r="C15" s="70"/>
    </row>
    <row r="16" spans="1:6" ht="26.4" x14ac:dyDescent="0.3">
      <c r="A16" s="71" t="s">
        <v>68</v>
      </c>
      <c r="B16" s="71" t="s">
        <v>69</v>
      </c>
      <c r="C16" s="70">
        <f>ROUND(C14*0.1,2)</f>
        <v>0.61</v>
      </c>
    </row>
    <row r="17" spans="1:10" ht="26.4" x14ac:dyDescent="0.3">
      <c r="A17" s="72" t="s">
        <v>70</v>
      </c>
      <c r="B17" s="72" t="s">
        <v>81</v>
      </c>
      <c r="C17" s="70">
        <f>ROUND(158.21/1375.9*18.1/30,2)</f>
        <v>7.0000000000000007E-2</v>
      </c>
    </row>
    <row r="18" spans="1:10" x14ac:dyDescent="0.3">
      <c r="A18" s="67" t="s">
        <v>43</v>
      </c>
      <c r="B18" s="68"/>
      <c r="C18" s="69">
        <f>ROUND(SUM(C16:C17),2)</f>
        <v>0.68</v>
      </c>
    </row>
    <row r="19" spans="1:10" ht="15.6" x14ac:dyDescent="0.3">
      <c r="A19" s="73" t="s">
        <v>72</v>
      </c>
      <c r="B19" s="74"/>
      <c r="C19" s="75">
        <f>ROUND(C14+C18,2)</f>
        <v>6.8</v>
      </c>
    </row>
    <row r="20" spans="1:10" ht="15.6" x14ac:dyDescent="0.3">
      <c r="A20" s="73" t="s">
        <v>45</v>
      </c>
      <c r="B20" s="76">
        <v>0.21</v>
      </c>
      <c r="C20" s="77">
        <f>ROUND(C19*0.21,2)</f>
        <v>1.43</v>
      </c>
      <c r="D20" s="92"/>
      <c r="E20" s="90"/>
      <c r="F20" s="93"/>
      <c r="G20" s="94"/>
      <c r="H20" s="95"/>
      <c r="I20" s="96"/>
      <c r="J20" s="96"/>
    </row>
    <row r="21" spans="1:10" ht="15.6" x14ac:dyDescent="0.3">
      <c r="A21" s="73" t="s">
        <v>46</v>
      </c>
      <c r="B21" s="74"/>
      <c r="C21" s="77">
        <f>ROUND(C19+C20,2)</f>
        <v>8.23</v>
      </c>
    </row>
    <row r="22" spans="1:10" ht="31.95" customHeight="1" x14ac:dyDescent="0.3">
      <c r="A22" s="120" t="s">
        <v>47</v>
      </c>
      <c r="B22" s="120"/>
      <c r="C22" s="120"/>
    </row>
    <row r="23" spans="1:10" ht="15.6" x14ac:dyDescent="0.3">
      <c r="A23" s="121" t="s">
        <v>48</v>
      </c>
      <c r="B23" s="121"/>
      <c r="C23" s="97">
        <v>40</v>
      </c>
    </row>
    <row r="24" spans="1:10" ht="15.6" x14ac:dyDescent="0.3">
      <c r="A24" s="121" t="s">
        <v>49</v>
      </c>
      <c r="B24" s="121"/>
      <c r="C24" s="78">
        <f>ROUND(C21*C23,2)</f>
        <v>329.2</v>
      </c>
    </row>
    <row r="25" spans="1:10" x14ac:dyDescent="0.3">
      <c r="A25" s="79"/>
    </row>
    <row r="26" spans="1:10" ht="15.6" x14ac:dyDescent="0.3">
      <c r="A26" s="80" t="s">
        <v>50</v>
      </c>
      <c r="B26" s="80"/>
      <c r="C26" s="80"/>
    </row>
    <row r="27" spans="1:10" ht="15.6" x14ac:dyDescent="0.3">
      <c r="A27" s="116" t="s">
        <v>51</v>
      </c>
      <c r="B27" s="116"/>
      <c r="C27" s="116"/>
    </row>
    <row r="28" spans="1:10" ht="15.6" x14ac:dyDescent="0.3">
      <c r="A28" s="81"/>
      <c r="B28" s="81"/>
      <c r="C28" s="81"/>
    </row>
    <row r="30" spans="1:10" ht="15.6" x14ac:dyDescent="0.3">
      <c r="A30" s="82" t="s">
        <v>52</v>
      </c>
    </row>
    <row r="31" spans="1:10" x14ac:dyDescent="0.3">
      <c r="A31" s="83"/>
      <c r="B31" s="84"/>
      <c r="C31" s="85"/>
    </row>
    <row r="32" spans="1:10" ht="15.6" x14ac:dyDescent="0.3">
      <c r="A32" s="86"/>
      <c r="B32" s="87"/>
      <c r="C32" s="80"/>
    </row>
    <row r="33" spans="1:2" x14ac:dyDescent="0.3">
      <c r="A33" s="63"/>
      <c r="B33" s="63"/>
    </row>
    <row r="34" spans="1:2" x14ac:dyDescent="0.3">
      <c r="A34" s="63"/>
      <c r="B34" s="63"/>
    </row>
    <row r="35" spans="1:2" x14ac:dyDescent="0.3">
      <c r="A35" s="63"/>
      <c r="B35" s="63"/>
    </row>
    <row r="36" spans="1:2" x14ac:dyDescent="0.3">
      <c r="A36" s="88"/>
      <c r="B36" s="63"/>
    </row>
  </sheetData>
  <mergeCells count="7">
    <mergeCell ref="A27:C27"/>
    <mergeCell ref="A2:C2"/>
    <mergeCell ref="A3:C3"/>
    <mergeCell ref="A4:C4"/>
    <mergeCell ref="A22:C22"/>
    <mergeCell ref="A23:B23"/>
    <mergeCell ref="A24:B24"/>
  </mergeCells>
  <pageMargins left="0.70000000000000007" right="0.70000000000000007" top="0.75" bottom="0.75" header="0.30000000000000004" footer="0.3000000000000000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Darblapas</vt:lpstr>
      </vt:variant>
      <vt:variant>
        <vt:i4>5</vt:i4>
      </vt:variant>
    </vt:vector>
  </HeadingPairs>
  <TitlesOfParts>
    <vt:vector size="5" baseType="lpstr">
      <vt:lpstr>Lapa1</vt:lpstr>
      <vt:lpstr>Veļas_mazgāšana</vt:lpstr>
      <vt:lpstr>Dušas_pakalpojums</vt:lpstr>
      <vt:lpstr>Zāles_noma</vt:lpstr>
      <vt:lpstr>Istabas_noma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Ilze Rubene</dc:creator>
  <cp:lastModifiedBy>Lietotajs</cp:lastModifiedBy>
  <cp:lastPrinted>2024-04-11T13:40:13Z</cp:lastPrinted>
  <dcterms:created xsi:type="dcterms:W3CDTF">2022-03-11T17:44:50Z</dcterms:created>
  <dcterms:modified xsi:type="dcterms:W3CDTF">2024-04-29T15:23:59Z</dcterms:modified>
</cp:coreProperties>
</file>